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рейтинг 2026\"/>
    </mc:Choice>
  </mc:AlternateContent>
  <bookViews>
    <workbookView xWindow="0" yWindow="0" windowWidth="20490" windowHeight="7155" firstSheet="1" activeTab="2"/>
  </bookViews>
  <sheets>
    <sheet name="слалом2026 М все категории" sheetId="9" r:id="rId1"/>
    <sheet name="Фигуры 26 Мужчины все категории" sheetId="3" r:id="rId2"/>
    <sheet name="трамплин26 Мужчинывсе категории" sheetId="8" r:id="rId3"/>
    <sheet name=" многоборье26 MEN все категории" sheetId="7" r:id="rId4"/>
    <sheet name="формулы для многоборья" sheetId="5" r:id="rId5"/>
  </sheets>
  <externalReferences>
    <externalReference r:id="rId6"/>
  </externalReferences>
  <definedNames>
    <definedName name="_xlnm.Print_Area" localSheetId="2">'трамплин26 Мужчинывсе категории'!$A$1:$G$87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9" l="1"/>
  <c r="G104" i="9"/>
  <c r="G103" i="9"/>
  <c r="G82" i="9"/>
  <c r="G81" i="9"/>
  <c r="G80" i="9"/>
  <c r="G79" i="9"/>
  <c r="G78" i="9"/>
  <c r="G77" i="9"/>
  <c r="G61" i="9"/>
  <c r="G60" i="9"/>
  <c r="G59" i="9"/>
  <c r="G58" i="9"/>
  <c r="G57" i="9"/>
  <c r="G56" i="9"/>
  <c r="G55" i="9"/>
  <c r="G36" i="9"/>
  <c r="G35" i="9"/>
  <c r="G34" i="9"/>
  <c r="G33" i="9"/>
  <c r="G32" i="9"/>
  <c r="G31" i="9"/>
  <c r="G30" i="9"/>
  <c r="G29" i="9"/>
  <c r="G2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F79" i="3" l="1"/>
  <c r="F102" i="3" l="1"/>
  <c r="F78" i="8"/>
  <c r="F79" i="8"/>
  <c r="K109" i="7"/>
  <c r="K97" i="7"/>
  <c r="F54" i="3" l="1"/>
  <c r="K110" i="7"/>
  <c r="I110" i="7"/>
  <c r="F103" i="3" l="1"/>
  <c r="F104" i="3"/>
  <c r="F101" i="3"/>
  <c r="F77" i="3"/>
  <c r="F78" i="3"/>
  <c r="F80" i="3"/>
  <c r="F81" i="3"/>
  <c r="F82" i="3"/>
  <c r="F83" i="3"/>
  <c r="F84" i="3"/>
  <c r="F9" i="8" l="1"/>
  <c r="F70" i="8"/>
  <c r="F69" i="8"/>
  <c r="F68" i="8"/>
  <c r="F55" i="8"/>
  <c r="F54" i="8"/>
  <c r="F53" i="8"/>
  <c r="F52" i="8"/>
  <c r="F51" i="8"/>
  <c r="F50" i="8"/>
  <c r="F31" i="8"/>
  <c r="F30" i="8"/>
  <c r="F29" i="8"/>
  <c r="F8" i="8"/>
  <c r="F7" i="8"/>
  <c r="F6" i="8"/>
  <c r="G97" i="7" l="1"/>
  <c r="G109" i="7"/>
  <c r="G111" i="7"/>
  <c r="G110" i="7"/>
  <c r="I109" i="7"/>
  <c r="I111" i="7"/>
  <c r="G101" i="7"/>
  <c r="G102" i="7"/>
  <c r="G103" i="7"/>
  <c r="G100" i="7"/>
  <c r="G99" i="7"/>
  <c r="G98" i="7"/>
  <c r="G96" i="7"/>
  <c r="K96" i="7"/>
  <c r="K98" i="7"/>
  <c r="K99" i="7"/>
  <c r="I96" i="7"/>
  <c r="I98" i="7"/>
  <c r="I97" i="7"/>
  <c r="I99" i="7"/>
  <c r="I100" i="7"/>
  <c r="I101" i="7"/>
  <c r="I102" i="7"/>
  <c r="I103" i="7"/>
  <c r="G73" i="7"/>
  <c r="G68" i="7"/>
  <c r="G69" i="7"/>
  <c r="G70" i="7"/>
  <c r="G71" i="7"/>
  <c r="G72" i="7"/>
  <c r="G67" i="7"/>
  <c r="K68" i="7"/>
  <c r="K70" i="7"/>
  <c r="K71" i="7"/>
  <c r="K72" i="7"/>
  <c r="K73" i="7"/>
  <c r="K67" i="7"/>
  <c r="I68" i="7"/>
  <c r="I69" i="7"/>
  <c r="I70" i="7"/>
  <c r="I71" i="7"/>
  <c r="I72" i="7"/>
  <c r="I73" i="7"/>
  <c r="I74" i="7"/>
  <c r="L74" i="7" s="1"/>
  <c r="I75" i="7"/>
  <c r="I76" i="7"/>
  <c r="L76" i="7" s="1"/>
  <c r="I77" i="7"/>
  <c r="L77" i="7" s="1"/>
  <c r="I67" i="7"/>
  <c r="G7" i="7"/>
  <c r="H7" i="7"/>
  <c r="I7" i="7" s="1"/>
  <c r="K7" i="7"/>
  <c r="G9" i="7"/>
  <c r="H9" i="7"/>
  <c r="I9" i="7" s="1"/>
  <c r="G22" i="7"/>
  <c r="L22" i="7" s="1"/>
  <c r="G23" i="7"/>
  <c r="L23" i="7" s="1"/>
  <c r="G24" i="7"/>
  <c r="L24" i="7" s="1"/>
  <c r="G25" i="7"/>
  <c r="L25" i="7" s="1"/>
  <c r="I47" i="7"/>
  <c r="L47" i="7" s="1"/>
  <c r="I46" i="7"/>
  <c r="L46" i="7" s="1"/>
  <c r="I45" i="7"/>
  <c r="L45" i="7" s="1"/>
  <c r="I44" i="7"/>
  <c r="L44" i="7" s="1"/>
  <c r="I43" i="7"/>
  <c r="L43" i="7" s="1"/>
  <c r="I42" i="7"/>
  <c r="G42" i="7"/>
  <c r="I41" i="7"/>
  <c r="G41" i="7"/>
  <c r="K40" i="7"/>
  <c r="I40" i="7"/>
  <c r="G40" i="7"/>
  <c r="I39" i="7"/>
  <c r="G39" i="7"/>
  <c r="K38" i="7"/>
  <c r="I38" i="7"/>
  <c r="G38" i="7"/>
  <c r="I37" i="7"/>
  <c r="G37" i="7"/>
  <c r="K36" i="7"/>
  <c r="I36" i="7"/>
  <c r="G36" i="7"/>
  <c r="K13" i="7"/>
  <c r="K11" i="7"/>
  <c r="I20" i="7"/>
  <c r="L20" i="7" s="1"/>
  <c r="I19" i="7"/>
  <c r="L19" i="7" s="1"/>
  <c r="H17" i="7"/>
  <c r="I17" i="7" s="1"/>
  <c r="L17" i="7" s="1"/>
  <c r="H16" i="7"/>
  <c r="I16" i="7" s="1"/>
  <c r="L16" i="7" s="1"/>
  <c r="H15" i="7"/>
  <c r="I15" i="7" s="1"/>
  <c r="H14" i="7"/>
  <c r="I14" i="7" s="1"/>
  <c r="H13" i="7"/>
  <c r="H12" i="7"/>
  <c r="I12" i="7" s="1"/>
  <c r="H11" i="7"/>
  <c r="I11" i="7" s="1"/>
  <c r="H10" i="7"/>
  <c r="I10" i="7" s="1"/>
  <c r="H8" i="7"/>
  <c r="I8" i="7" s="1"/>
  <c r="I18" i="7"/>
  <c r="L18" i="7" s="1"/>
  <c r="G15" i="7"/>
  <c r="G14" i="7"/>
  <c r="I13" i="7"/>
  <c r="G13" i="7"/>
  <c r="G12" i="7"/>
  <c r="G11" i="7"/>
  <c r="G10" i="7"/>
  <c r="K8" i="7"/>
  <c r="G8" i="7"/>
  <c r="F64" i="3"/>
  <c r="F65" i="3"/>
  <c r="F55" i="3"/>
  <c r="F56" i="3"/>
  <c r="F57" i="3"/>
  <c r="F58" i="3"/>
  <c r="F59" i="3"/>
  <c r="F60" i="3"/>
  <c r="F61" i="3"/>
  <c r="F62" i="3"/>
  <c r="F6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L101" i="7" l="1"/>
  <c r="L102" i="7"/>
  <c r="L103" i="7"/>
  <c r="L110" i="7"/>
  <c r="L109" i="7"/>
  <c r="L111" i="7"/>
  <c r="L100" i="7"/>
  <c r="L73" i="7"/>
  <c r="L99" i="7"/>
  <c r="L98" i="7"/>
  <c r="L67" i="7"/>
  <c r="L72" i="7"/>
  <c r="L96" i="7"/>
  <c r="L97" i="7"/>
  <c r="L71" i="7"/>
  <c r="L75" i="7"/>
  <c r="L68" i="7"/>
  <c r="L69" i="7"/>
  <c r="L70" i="7"/>
  <c r="L9" i="7"/>
  <c r="L7" i="7"/>
  <c r="L38" i="7"/>
  <c r="L39" i="7"/>
  <c r="L41" i="7"/>
  <c r="L42" i="7"/>
  <c r="L36" i="7"/>
  <c r="L40" i="7"/>
  <c r="L37" i="7"/>
  <c r="L11" i="7"/>
  <c r="L14" i="7"/>
  <c r="L12" i="7"/>
  <c r="L10" i="7"/>
  <c r="L8" i="7"/>
  <c r="L13" i="7"/>
  <c r="L15" i="7"/>
</calcChain>
</file>

<file path=xl/sharedStrings.xml><?xml version="1.0" encoding="utf-8"?>
<sst xmlns="http://schemas.openxmlformats.org/spreadsheetml/2006/main" count="1393" uniqueCount="316">
  <si>
    <t xml:space="preserve"> РЕЙТИНГ   на 31/12/2025 КАТЕР</t>
  </si>
  <si>
    <t>Год рождения</t>
  </si>
  <si>
    <t>Результат</t>
  </si>
  <si>
    <t>Буи</t>
  </si>
  <si>
    <t>Многоборье</t>
  </si>
  <si>
    <t>Примечание</t>
  </si>
  <si>
    <t>1</t>
  </si>
  <si>
    <t>Козловский Александр</t>
  </si>
  <si>
    <t>ОМ</t>
  </si>
  <si>
    <t>2,50/58/10,75</t>
  </si>
  <si>
    <t>3</t>
  </si>
  <si>
    <t>Мазуркевич Василий</t>
  </si>
  <si>
    <t>U21</t>
  </si>
  <si>
    <t>4.00/58/11.25</t>
  </si>
  <si>
    <t>6</t>
  </si>
  <si>
    <t>Попков Андрей</t>
  </si>
  <si>
    <t>1.50/58/11.25</t>
  </si>
  <si>
    <t>2</t>
  </si>
  <si>
    <t>Мельник Степан</t>
  </si>
  <si>
    <t>4,00/58/12.00</t>
  </si>
  <si>
    <t>4</t>
  </si>
  <si>
    <t>Хаментовский Федор</t>
  </si>
  <si>
    <t>2.00/58/12.00</t>
  </si>
  <si>
    <t>7</t>
  </si>
  <si>
    <t>Иванов Федор</t>
  </si>
  <si>
    <t>U14</t>
  </si>
  <si>
    <t>5</t>
  </si>
  <si>
    <t>Семавин Савелий</t>
  </si>
  <si>
    <t>1,50/58/12,00</t>
  </si>
  <si>
    <t>8</t>
  </si>
  <si>
    <t>Кацапов Кирилл</t>
  </si>
  <si>
    <t>U17</t>
  </si>
  <si>
    <t>2,00/58/13.00</t>
  </si>
  <si>
    <t>9</t>
  </si>
  <si>
    <t>Мащенко Иван</t>
  </si>
  <si>
    <t>4.50/58/14.25</t>
  </si>
  <si>
    <t>Уколов Антон</t>
  </si>
  <si>
    <t>2.00/58/14.25</t>
  </si>
  <si>
    <t>11</t>
  </si>
  <si>
    <t>Сенько Марк</t>
  </si>
  <si>
    <t>2.00/55/14.25</t>
  </si>
  <si>
    <t>12</t>
  </si>
  <si>
    <t>Михно Даниил</t>
  </si>
  <si>
    <t>U12</t>
  </si>
  <si>
    <t>13</t>
  </si>
  <si>
    <t>Гирель Мирон</t>
  </si>
  <si>
    <t>1.00/55/16.00</t>
  </si>
  <si>
    <t>14</t>
  </si>
  <si>
    <t>Смолич Глеб</t>
  </si>
  <si>
    <t>2.00/55/18.25</t>
  </si>
  <si>
    <t>0.00/52/14.25</t>
  </si>
  <si>
    <t>15</t>
  </si>
  <si>
    <t>Фадеев Тимофей</t>
  </si>
  <si>
    <t>1.00/49/18.25</t>
  </si>
  <si>
    <t>16</t>
  </si>
  <si>
    <t>Ващенко Яков</t>
  </si>
  <si>
    <t>17</t>
  </si>
  <si>
    <t xml:space="preserve">Кузьминов Роман </t>
  </si>
  <si>
    <t xml:space="preserve">1,00/34 </t>
  </si>
  <si>
    <t>18</t>
  </si>
  <si>
    <t xml:space="preserve">Матеевский Нил </t>
  </si>
  <si>
    <t>U10</t>
  </si>
  <si>
    <t>5,00/25</t>
  </si>
  <si>
    <t>категория</t>
  </si>
  <si>
    <t>10</t>
  </si>
  <si>
    <t>МУЖЧИНЫ  до 21 года</t>
  </si>
  <si>
    <t xml:space="preserve">ЮНИОРЫ до 17 лет  </t>
  </si>
  <si>
    <t>Возрастная катего-рия</t>
  </si>
  <si>
    <t>Юниоры до 17 лет</t>
  </si>
  <si>
    <t xml:space="preserve">Формула подсчета очков многоборья  в слаломе </t>
  </si>
  <si>
    <t>Максимальная скорость   - 58км/ч</t>
  </si>
  <si>
    <t>((Х)*1000)/55</t>
  </si>
  <si>
    <t>Юноши до 14</t>
  </si>
  <si>
    <t>((Х)*1000)/56</t>
  </si>
  <si>
    <t>Максимальная скорость   - 55км/ч</t>
  </si>
  <si>
    <t>ОРС</t>
  </si>
  <si>
    <t>СЛАЛОМ</t>
  </si>
  <si>
    <t xml:space="preserve"> МУЖЧИНЫ</t>
  </si>
  <si>
    <t>МУЖЧИНЫ</t>
  </si>
  <si>
    <t xml:space="preserve">Юноши  до 14 лет  </t>
  </si>
  <si>
    <t>Сенько Марк*</t>
  </si>
  <si>
    <t>Михно Даниил*</t>
  </si>
  <si>
    <t>2ой результат для определения места  в рейтинге</t>
  </si>
  <si>
    <t xml:space="preserve">Юноши  до 12 лет  </t>
  </si>
  <si>
    <t>3.00/52/16.00</t>
  </si>
  <si>
    <t>1/.00/55/14.25 (ПРБ14</t>
  </si>
  <si>
    <t>4.50/55/18.25 ПРБ14</t>
  </si>
  <si>
    <t>Under 12 BOYS</t>
  </si>
  <si>
    <t>((Х)*1000)/80,5</t>
  </si>
  <si>
    <t>Максимальная скорость   - 52км/ч</t>
  </si>
  <si>
    <t>Buoys count from 25/18,25 for Girls - 25/18,25 for Boys.</t>
  </si>
  <si>
    <t xml:space="preserve">^ переход в следующую возрастную группу </t>
  </si>
  <si>
    <t>*6.00/55/18.25</t>
  </si>
  <si>
    <t>№</t>
  </si>
  <si>
    <t>Фамилия, имя</t>
  </si>
  <si>
    <t>58,3</t>
  </si>
  <si>
    <t xml:space="preserve"> ЧЕ Опен</t>
  </si>
  <si>
    <t>38,5</t>
  </si>
  <si>
    <t xml:space="preserve"> ПЕ14</t>
  </si>
  <si>
    <t>30,5</t>
  </si>
  <si>
    <t>27,2</t>
  </si>
  <si>
    <t xml:space="preserve"> ОРС</t>
  </si>
  <si>
    <t>17,8</t>
  </si>
  <si>
    <t>Кузьминов Роман</t>
  </si>
  <si>
    <t>ПРБ117</t>
  </si>
  <si>
    <t>ПРБ17</t>
  </si>
  <si>
    <t>Морозов Артем</t>
  </si>
  <si>
    <t>OM</t>
  </si>
  <si>
    <t>не участвовал</t>
  </si>
  <si>
    <t>травма</t>
  </si>
  <si>
    <t>ПРЫЖКИ С ТРАМПЛИНА</t>
  </si>
  <si>
    <t>Under 21 Men: ((Skier score – 25) x 1000) / (Ranking List Overall Score Basis – 25))</t>
  </si>
  <si>
    <t>Overall Score Basis =77,4</t>
  </si>
  <si>
    <t>Overall Score Basis =59,1</t>
  </si>
  <si>
    <t>Формула подсчета очков многоборья  в трамплине</t>
  </si>
  <si>
    <t>OpenMen: ((Skier score – 25) x 1000) / (Ranking List Overall Score Basis – 25))</t>
  </si>
  <si>
    <t>Overall Score Basis =35,1</t>
  </si>
  <si>
    <t>((Skier score – 10) x 1000) / (Ranking List Overall Score Basis – 10))</t>
  </si>
  <si>
    <t xml:space="preserve">Сенько Марк </t>
  </si>
  <si>
    <t xml:space="preserve"> ((Skier score – 20) x 1000) / (Ranking List Overall Score Basis – 20))</t>
  </si>
  <si>
    <t xml:space="preserve">Юниоры до 17 лет </t>
  </si>
  <si>
    <t>Jump</t>
  </si>
  <si>
    <t xml:space="preserve"> ОРС12</t>
  </si>
  <si>
    <t xml:space="preserve"> Skiers Score X 1000 / Ranking List Overall Score Basis</t>
  </si>
  <si>
    <t>ФИГУРНОЕ КАТАНИЕ</t>
  </si>
  <si>
    <t xml:space="preserve">КС-2 Вега </t>
  </si>
  <si>
    <t>Беляев Владислав</t>
  </si>
  <si>
    <t>Матеевский Нил</t>
  </si>
  <si>
    <t>Михайлов Александр</t>
  </si>
  <si>
    <t>не выступал за катером</t>
  </si>
  <si>
    <t>*</t>
  </si>
  <si>
    <t>МУЖЧИНЫ до 21 года</t>
  </si>
  <si>
    <t>Tricks:</t>
  </si>
  <si>
    <t>All categories</t>
  </si>
  <si>
    <t>Skiers score X 1000 / Ranking List Overall Score Basis</t>
  </si>
  <si>
    <t>Slalom:</t>
  </si>
  <si>
    <t>Skiers: score X 1000 / Ranking List Overall Score Basis.</t>
  </si>
  <si>
    <t>Skiers score X 1000 / Ranking List Overall Score Basis.</t>
  </si>
  <si>
    <t>(Skiers score + 12) X 1000 / (Ranking List Overall Score Basis + 12)</t>
  </si>
  <si>
    <t>Girls</t>
  </si>
  <si>
    <t>Boys</t>
  </si>
  <si>
    <t>MEN</t>
  </si>
  <si>
    <t>WoMEN</t>
  </si>
  <si>
    <r>
      <t>V</t>
    </r>
    <r>
      <rPr>
        <b/>
        <vertAlign val="subscript"/>
        <sz val="12"/>
        <rFont val="Times New Roman"/>
        <family val="1"/>
        <charset val="204"/>
      </rPr>
      <t>0</t>
    </r>
  </si>
  <si>
    <t>Vmax</t>
  </si>
  <si>
    <t>Overall Score Basis =12050</t>
  </si>
  <si>
    <t>Overall Score Basis =6630</t>
  </si>
  <si>
    <t xml:space="preserve"> Skier score x 1000/ Ranking List Overall Score Basis </t>
  </si>
  <si>
    <t>Overall Score Basis =12570</t>
  </si>
  <si>
    <t xml:space="preserve"> Ranking List Overall Score Basis =6130</t>
  </si>
  <si>
    <t>Формула подсчета очков многоборья  в фигурах</t>
  </si>
  <si>
    <t xml:space="preserve"> Катего-рия</t>
  </si>
  <si>
    <t>Многоборье (очки)</t>
  </si>
  <si>
    <t>Результат (очки ф.к.)</t>
  </si>
  <si>
    <t>МНОГОБОРЬЕ</t>
  </si>
  <si>
    <t>№ пп</t>
  </si>
  <si>
    <t>Г.Р.</t>
  </si>
  <si>
    <t xml:space="preserve">Категория </t>
  </si>
  <si>
    <t>Слалом</t>
  </si>
  <si>
    <t xml:space="preserve">Фигуры </t>
  </si>
  <si>
    <t xml:space="preserve">Трамплин  </t>
  </si>
  <si>
    <t>Сумма по трем видам</t>
  </si>
  <si>
    <t>Много-борье</t>
  </si>
  <si>
    <t>рез-т            (Очки ф.к.)</t>
  </si>
  <si>
    <t>рез-т  (метры)</t>
  </si>
  <si>
    <t>Много-борье (очки)</t>
  </si>
  <si>
    <t>2,0/55/18.25</t>
  </si>
  <si>
    <t>*6/55/18.25</t>
  </si>
  <si>
    <t xml:space="preserve"> МУЖЧИНЫ до 21 года</t>
  </si>
  <si>
    <t>Юноши до 14 лет</t>
  </si>
  <si>
    <t>Много-борье Сумма по 3 видам</t>
  </si>
  <si>
    <t>Юноши до 12лет</t>
  </si>
  <si>
    <t>0,0/52/14.25</t>
  </si>
  <si>
    <r>
      <t xml:space="preserve">Много-борье: </t>
    </r>
    <r>
      <rPr>
        <sz val="12"/>
        <color rgb="FF0070C0"/>
        <rFont val="Times New Roman"/>
        <family val="1"/>
        <charset val="204"/>
      </rPr>
      <t>Сумма по 3 видам</t>
    </r>
  </si>
  <si>
    <t xml:space="preserve"> Skiers Score X 1000 / Ranking List Overall Score Basis=25.0</t>
  </si>
  <si>
    <t>ПРБ РБ 21</t>
  </si>
  <si>
    <t>Skiers: score X *1000 / Ranking List Overall Score Basis.= 80,5</t>
  </si>
  <si>
    <t xml:space="preserve">1,00@58//10, 25 </t>
  </si>
  <si>
    <t>RL Overall Score Basis</t>
  </si>
  <si>
    <t>Skiers score X * 1000 / Ranking List Overall Score Basis</t>
  </si>
  <si>
    <t>Skiers: score X *1000 / Ranking List Overall Score Basis.</t>
  </si>
  <si>
    <r>
      <t xml:space="preserve">Buoys count from </t>
    </r>
    <r>
      <rPr>
        <sz val="12"/>
        <rFont val="Times New Roman"/>
        <family val="1"/>
        <charset val="204"/>
      </rPr>
      <t xml:space="preserve"> - </t>
    </r>
    <r>
      <rPr>
        <b/>
        <sz val="12"/>
        <color theme="4" tint="-0.249977111117893"/>
        <rFont val="Times New Roman"/>
        <family val="1"/>
        <charset val="204"/>
      </rPr>
      <t>52/18,25 for Boys.</t>
    </r>
  </si>
  <si>
    <t>2,00@55//11.25</t>
  </si>
  <si>
    <t>Ranking List Overall Score Basis:</t>
  </si>
  <si>
    <t xml:space="preserve">2.50@52/12.00 </t>
  </si>
  <si>
    <t xml:space="preserve">80,5  buoys  </t>
  </si>
  <si>
    <t>56 буев</t>
  </si>
  <si>
    <t xml:space="preserve">55  buoys  </t>
  </si>
  <si>
    <t xml:space="preserve">Under 14 Girls:                  </t>
  </si>
  <si>
    <t xml:space="preserve"> ((Skier score – 7) x 1000) / (Ranking List Overall Score Basis – 7))</t>
  </si>
  <si>
    <t xml:space="preserve">Under 14 Boys:                               </t>
  </si>
  <si>
    <t>Ф.К.</t>
  </si>
  <si>
    <t xml:space="preserve">Under 17 Girls: </t>
  </si>
  <si>
    <t>((Skier score – 13) x 1000) / (Ranking List Overall Score Basis – 13))</t>
  </si>
  <si>
    <t xml:space="preserve">Under 17 Boys: </t>
  </si>
  <si>
    <t>((Skier score – 20) x 1000) / (Ranking List Overall Score Basis – 20))</t>
  </si>
  <si>
    <t xml:space="preserve">Under 21 Women: </t>
  </si>
  <si>
    <t>((Skier score – 17) x 1000) / (Ranking List Overall Score Basis – 17))</t>
  </si>
  <si>
    <t>Базис</t>
  </si>
  <si>
    <t>Under 21 Men:</t>
  </si>
  <si>
    <t>((Skier score – 25) x 1000) / (Ranking List Overall Score Basis – 25))</t>
  </si>
  <si>
    <t xml:space="preserve">Open Women: </t>
  </si>
  <si>
    <t>ТРАМПЛИН</t>
  </si>
  <si>
    <t xml:space="preserve">Open Men: </t>
  </si>
  <si>
    <t>вычитемое</t>
  </si>
  <si>
    <t xml:space="preserve"> Open and Under 21 Women</t>
  </si>
  <si>
    <t>((Х+12)*1000)/58,5</t>
  </si>
  <si>
    <t xml:space="preserve"> RL Overall Score Basis</t>
  </si>
  <si>
    <t xml:space="preserve">Buoys count from </t>
  </si>
  <si>
    <t>km/h</t>
  </si>
  <si>
    <t>((Х)*1000)/50</t>
  </si>
  <si>
    <t>49/18,25</t>
  </si>
  <si>
    <t>Women &amp;U21</t>
  </si>
  <si>
    <t>MEN&amp;U21</t>
  </si>
  <si>
    <r>
      <t xml:space="preserve">4,5@55//10.25 </t>
    </r>
    <r>
      <rPr>
        <b/>
        <sz val="12"/>
        <color rgb="FFFF0000"/>
        <rFont val="Times New Roman"/>
        <family val="1"/>
        <charset val="204"/>
      </rPr>
      <t xml:space="preserve">(46,5 buoys) </t>
    </r>
  </si>
  <si>
    <t>55|18,25 for Women</t>
  </si>
  <si>
    <t>58/18,25 for Men.</t>
  </si>
  <si>
    <t>U17 Girls</t>
  </si>
  <si>
    <t>U17 Boys</t>
  </si>
  <si>
    <r>
      <t xml:space="preserve">2,00@55//10.75 </t>
    </r>
    <r>
      <rPr>
        <b/>
        <sz val="12"/>
        <color rgb="FFFF0000"/>
        <rFont val="Times New Roman"/>
        <family val="1"/>
        <charset val="204"/>
      </rPr>
      <t xml:space="preserve">(50 buoys) </t>
    </r>
  </si>
  <si>
    <t>49/18,25 for Women</t>
  </si>
  <si>
    <t>Buoys count from .</t>
  </si>
  <si>
    <t>52/18,25 for Men</t>
  </si>
  <si>
    <t>((Х)*1000)/71,5</t>
  </si>
  <si>
    <t>U14 Girls</t>
  </si>
  <si>
    <t>Under 14 BOYS</t>
  </si>
  <si>
    <t xml:space="preserve">2,00@55//11.25 (56 buoys) </t>
  </si>
  <si>
    <t>Buoys count from</t>
  </si>
  <si>
    <t>40/18,25 for Women</t>
  </si>
  <si>
    <t>43/18,25 for Men</t>
  </si>
  <si>
    <t>Under 12 GIRLS</t>
  </si>
  <si>
    <t xml:space="preserve">2.50@52/12.00 (80.50 buoys) </t>
  </si>
  <si>
    <t xml:space="preserve">Buoys count from   </t>
  </si>
  <si>
    <t>25/18,25 for Women</t>
  </si>
  <si>
    <t>25/18,25 for Men</t>
  </si>
  <si>
    <t xml:space="preserve"> Open and Under 21 men</t>
  </si>
  <si>
    <t>4,5@55//10.25</t>
  </si>
  <si>
    <t>2,5@58//9.75</t>
  </si>
  <si>
    <t xml:space="preserve">55/18,25 </t>
  </si>
  <si>
    <r>
      <t xml:space="preserve">Buoys count from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</si>
  <si>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 xml:space="preserve">58/18,25  </t>
  </si>
  <si>
    <t xml:space="preserve"> Max speed</t>
  </si>
  <si>
    <t xml:space="preserve">U-17 Girls   </t>
  </si>
  <si>
    <t xml:space="preserve">U-17 Boys   </t>
  </si>
  <si>
    <t xml:space="preserve">2,00@55//10.75  </t>
  </si>
  <si>
    <t xml:space="preserve">Buoys count from - </t>
  </si>
  <si>
    <t xml:space="preserve">Buoys count from  - </t>
  </si>
  <si>
    <t>52/18,25 for Boys.</t>
  </si>
  <si>
    <t xml:space="preserve">U-14 Girls   </t>
  </si>
  <si>
    <t xml:space="preserve">U-14 Boys   </t>
  </si>
  <si>
    <t xml:space="preserve">2,00@52//11.25 </t>
  </si>
  <si>
    <t xml:space="preserve">2,00@55//11.25 </t>
  </si>
  <si>
    <t>40/18,25 for Girls</t>
  </si>
  <si>
    <t xml:space="preserve"> 43/18,25 for Boys.</t>
  </si>
  <si>
    <t xml:space="preserve">U-12 Girls   </t>
  </si>
  <si>
    <t xml:space="preserve">U-12 Boys   </t>
  </si>
  <si>
    <t>Skiers Score X 1000 / Ranking List Overall Score Basis</t>
  </si>
  <si>
    <t>25/18,25 for Girls</t>
  </si>
  <si>
    <t>Buoys count from  -</t>
  </si>
  <si>
    <t xml:space="preserve"> 25/18,25 for Boys.</t>
  </si>
  <si>
    <t>5,75@52/14.25</t>
  </si>
  <si>
    <t>2.50@52/12.00</t>
  </si>
  <si>
    <r>
      <t xml:space="preserve">2,00@52//11.25 </t>
    </r>
    <r>
      <rPr>
        <b/>
        <sz val="12"/>
        <color rgb="FFFF0000"/>
        <rFont val="Times New Roman"/>
        <family val="1"/>
        <charset val="204"/>
      </rPr>
      <t xml:space="preserve">(56 buoys) </t>
    </r>
  </si>
  <si>
    <r>
      <t>5,75@52/14.25</t>
    </r>
    <r>
      <rPr>
        <b/>
        <sz val="12"/>
        <color rgb="FFFF0000"/>
        <rFont val="Times New Roman"/>
        <family val="1"/>
        <charset val="204"/>
      </rPr>
      <t xml:space="preserve"> (71.75 buoys) </t>
    </r>
  </si>
  <si>
    <r>
      <t xml:space="preserve">2,5@58//9.75 </t>
    </r>
    <r>
      <rPr>
        <b/>
        <sz val="12"/>
        <color rgb="FF0070C0"/>
        <rFont val="Times New Roman"/>
        <family val="1"/>
        <charset val="204"/>
      </rPr>
      <t xml:space="preserve">(50,5 buoys) </t>
    </r>
  </si>
  <si>
    <t>Overall Score Basis =25m</t>
  </si>
  <si>
    <t>ISTC2025 Rating</t>
  </si>
  <si>
    <t>OPEN &amp; U21</t>
  </si>
  <si>
    <r>
      <t xml:space="preserve">1,00@58//10, 25 </t>
    </r>
    <r>
      <rPr>
        <b/>
        <sz val="12"/>
        <color rgb="FF0070C0"/>
        <rFont val="Times New Roman"/>
        <family val="1"/>
        <charset val="204"/>
      </rPr>
      <t xml:space="preserve">(55 buoys) </t>
    </r>
  </si>
  <si>
    <t xml:space="preserve">Формулы подсчета очков многоборья  в слаломе </t>
  </si>
  <si>
    <t>((Х+12)*1000)/62,5</t>
  </si>
  <si>
    <t xml:space="preserve"> КС2 ВЕГА</t>
  </si>
  <si>
    <t xml:space="preserve">Юниоры до 17 лет  </t>
  </si>
  <si>
    <t>Х*1000/12050</t>
  </si>
  <si>
    <t>Х*1000/6630</t>
  </si>
  <si>
    <t>Х*1000/6130</t>
  </si>
  <si>
    <t>Х*1000/12570</t>
  </si>
  <si>
    <t>**6.00/55/18.25</t>
  </si>
  <si>
    <t>Сенько Марк ***</t>
  </si>
  <si>
    <t>Михно Даниил ***</t>
  </si>
  <si>
    <r>
      <t xml:space="preserve">Buoys count from   </t>
    </r>
    <r>
      <rPr>
        <sz val="12"/>
        <color indexed="62"/>
        <rFont val="Times New Roman"/>
        <family val="1"/>
        <charset val="204"/>
      </rPr>
      <t>43/18,25 for Boys.</t>
    </r>
  </si>
  <si>
    <t xml:space="preserve">* нет результата , достаточного для  начисления очков в  многоборье </t>
  </si>
  <si>
    <t>** Максимальный имеющийся  результат  в данной возрастной категории с начислением очков  для многоборья</t>
  </si>
  <si>
    <t xml:space="preserve">Under 12 Girls:                  </t>
  </si>
  <si>
    <t xml:space="preserve">Under 12 Boys:                               </t>
  </si>
  <si>
    <r>
      <rPr>
        <b/>
        <sz val="12"/>
        <rFont val="Times New Roman"/>
        <family val="1"/>
        <charset val="204"/>
      </rPr>
      <t>0</t>
    </r>
    <r>
      <rPr>
        <sz val="12"/>
        <rFont val="Times New Roman"/>
        <family val="1"/>
        <charset val="204"/>
      </rPr>
      <t xml:space="preserve"> при наличии результата в таблице означает, что результат спортсмена меньше значения базисной величины для данной .</t>
    </r>
  </si>
  <si>
    <t>* нет результата в данном сезоне</t>
  </si>
  <si>
    <t>25ПЕ14</t>
  </si>
  <si>
    <t>25ПРБ17</t>
  </si>
  <si>
    <t>25КС-1 НП</t>
  </si>
  <si>
    <t>25ОРС</t>
  </si>
  <si>
    <t xml:space="preserve">25КС-2 Вега </t>
  </si>
  <si>
    <t>25ПРБ14</t>
  </si>
  <si>
    <t xml:space="preserve"> 25ЧЕ Опен</t>
  </si>
  <si>
    <t>25КС- 1 НП</t>
  </si>
  <si>
    <t xml:space="preserve"> РЕЙТИНГ  РБ ЗА КАТЕРОМ  на 01.01.2026</t>
  </si>
  <si>
    <t>25ПРБ 21</t>
  </si>
  <si>
    <t>25КубокЗаславля</t>
  </si>
  <si>
    <t>25ЧРБ</t>
  </si>
  <si>
    <t>25КС-1</t>
  </si>
  <si>
    <t>25Вега  КС2</t>
  </si>
  <si>
    <t>25ПРБ РБ 21</t>
  </si>
  <si>
    <t>25КС1</t>
  </si>
  <si>
    <t xml:space="preserve">25ПРБ17 </t>
  </si>
  <si>
    <t>25</t>
  </si>
  <si>
    <t xml:space="preserve">25ОРС 17 </t>
  </si>
  <si>
    <t>25ОРС12</t>
  </si>
  <si>
    <t>25ОРС10</t>
  </si>
  <si>
    <t>25ОРС17</t>
  </si>
  <si>
    <t>25Кубок Заславля</t>
  </si>
  <si>
    <t>25КС2</t>
  </si>
  <si>
    <t>25КС 1</t>
  </si>
  <si>
    <r>
      <t xml:space="preserve"> перешедшие  в старшую возрастную группу в 2026г.  - </t>
    </r>
    <r>
      <rPr>
        <sz val="12"/>
        <color rgb="FFFF0000"/>
        <rFont val="Times New Roman"/>
        <family val="1"/>
        <charset val="204"/>
      </rPr>
      <t>выделено красным цветом</t>
    </r>
  </si>
  <si>
    <t>Категория</t>
  </si>
  <si>
    <t xml:space="preserve"> категория</t>
  </si>
  <si>
    <t>4,00/58/10,75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</si>
</sst>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theme="5" tint="-0.24997711111789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i/>
      <sz val="12"/>
      <name val="Times New Roman"/>
      <family val="1"/>
      <charset val="204"/>
    </font>
    <font>
      <b/>
      <sz val="12"/>
      <color theme="8" tint="0.79998168889431442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vertAlign val="subscript"/>
      <sz val="12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i/>
      <sz val="11"/>
      <color theme="4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0"/>
      <color theme="3" tint="-0.249977111117893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A2C4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74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6" fillId="2" borderId="0" xfId="0" applyFont="1" applyFill="1"/>
    <xf numFmtId="0" fontId="7" fillId="2" borderId="0" xfId="0" applyFont="1" applyFill="1"/>
    <xf numFmtId="2" fontId="2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0" fillId="0" borderId="0" xfId="0" applyFill="1"/>
    <xf numFmtId="0" fontId="3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3" fontId="3" fillId="2" borderId="0" xfId="1" applyFont="1" applyFill="1"/>
    <xf numFmtId="0" fontId="14" fillId="2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43" fontId="3" fillId="2" borderId="0" xfId="1" applyFont="1" applyFill="1" applyBorder="1"/>
    <xf numFmtId="0" fontId="9" fillId="2" borderId="0" xfId="0" applyFont="1" applyFill="1" applyBorder="1"/>
    <xf numFmtId="0" fontId="12" fillId="0" borderId="0" xfId="0" applyFont="1" applyFill="1" applyBorder="1" applyAlignment="1">
      <alignment horizontal="left"/>
    </xf>
    <xf numFmtId="43" fontId="9" fillId="0" borderId="0" xfId="1" applyFont="1" applyFill="1"/>
    <xf numFmtId="0" fontId="2" fillId="2" borderId="0" xfId="0" applyFont="1" applyFill="1" applyBorder="1" applyAlignment="1">
      <alignment horizontal="center"/>
    </xf>
    <xf numFmtId="0" fontId="18" fillId="2" borderId="0" xfId="2" applyFill="1"/>
    <xf numFmtId="0" fontId="9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/>
    </xf>
    <xf numFmtId="43" fontId="13" fillId="2" borderId="3" xfId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2" fontId="15" fillId="2" borderId="3" xfId="0" applyNumberFormat="1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9" fillId="2" borderId="3" xfId="0" applyFont="1" applyFill="1" applyBorder="1"/>
    <xf numFmtId="49" fontId="3" fillId="2" borderId="0" xfId="0" applyNumberFormat="1" applyFont="1" applyFill="1" applyBorder="1" applyAlignment="1">
      <alignment horizontal="center"/>
    </xf>
    <xf numFmtId="2" fontId="20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0" fillId="0" borderId="0" xfId="0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49" fontId="2" fillId="0" borderId="3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21" fillId="2" borderId="3" xfId="0" applyNumberFormat="1" applyFont="1" applyFill="1" applyBorder="1" applyAlignment="1">
      <alignment horizontal="center"/>
    </xf>
    <xf numFmtId="2" fontId="15" fillId="2" borderId="3" xfId="0" applyNumberFormat="1" applyFont="1" applyFill="1" applyBorder="1" applyAlignment="1">
      <alignment horizontal="center"/>
    </xf>
    <xf numFmtId="0" fontId="9" fillId="0" borderId="3" xfId="0" applyFont="1" applyFill="1" applyBorder="1"/>
    <xf numFmtId="2" fontId="15" fillId="2" borderId="0" xfId="0" applyNumberFormat="1" applyFont="1" applyFill="1" applyBorder="1" applyAlignment="1">
      <alignment horizontal="center"/>
    </xf>
    <xf numFmtId="0" fontId="17" fillId="0" borderId="0" xfId="0" applyFont="1"/>
    <xf numFmtId="0" fontId="0" fillId="0" borderId="3" xfId="0" applyBorder="1"/>
    <xf numFmtId="0" fontId="0" fillId="4" borderId="3" xfId="0" applyFill="1" applyBorder="1"/>
    <xf numFmtId="0" fontId="17" fillId="4" borderId="3" xfId="0" applyFont="1" applyFill="1" applyBorder="1"/>
    <xf numFmtId="0" fontId="23" fillId="0" borderId="3" xfId="0" applyFont="1" applyBorder="1"/>
    <xf numFmtId="2" fontId="25" fillId="2" borderId="3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wrapText="1"/>
    </xf>
    <xf numFmtId="2" fontId="26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2" fontId="26" fillId="0" borderId="4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/>
    </xf>
    <xf numFmtId="2" fontId="26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0" fontId="2" fillId="0" borderId="3" xfId="0" applyFont="1" applyFill="1" applyBorder="1"/>
    <xf numFmtId="0" fontId="3" fillId="0" borderId="3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wrapText="1"/>
    </xf>
    <xf numFmtId="0" fontId="2" fillId="0" borderId="1" xfId="0" applyFont="1" applyFill="1" applyBorder="1"/>
    <xf numFmtId="2" fontId="19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29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0" fillId="2" borderId="0" xfId="0" applyFont="1" applyFill="1"/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8" fillId="2" borderId="0" xfId="2" applyFill="1" applyBorder="1"/>
    <xf numFmtId="0" fontId="2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ont="1"/>
    <xf numFmtId="0" fontId="17" fillId="0" borderId="0" xfId="0" applyFont="1" applyFill="1" applyBorder="1"/>
    <xf numFmtId="0" fontId="3" fillId="2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23" fillId="0" borderId="0" xfId="0" applyFont="1" applyFill="1" applyBorder="1"/>
    <xf numFmtId="0" fontId="23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7" fillId="4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7" fillId="0" borderId="0" xfId="0" applyFont="1" applyFill="1" applyBorder="1" applyAlignment="1"/>
    <xf numFmtId="0" fontId="0" fillId="0" borderId="3" xfId="0" applyFill="1" applyBorder="1"/>
    <xf numFmtId="0" fontId="17" fillId="0" borderId="3" xfId="0" applyFont="1" applyFill="1" applyBorder="1"/>
    <xf numFmtId="0" fontId="23" fillId="0" borderId="3" xfId="0" applyFont="1" applyFill="1" applyBorder="1"/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0" xfId="0" applyFont="1" applyFill="1"/>
    <xf numFmtId="2" fontId="2" fillId="3" borderId="0" xfId="0" applyNumberFormat="1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center" vertical="center"/>
    </xf>
    <xf numFmtId="0" fontId="32" fillId="0" borderId="0" xfId="0" applyFont="1" applyFill="1"/>
    <xf numFmtId="0" fontId="9" fillId="2" borderId="0" xfId="0" applyFont="1" applyFill="1" applyAlignment="1">
      <alignment horizontal="center"/>
    </xf>
    <xf numFmtId="0" fontId="35" fillId="0" borderId="0" xfId="0" applyFont="1" applyFill="1" applyAlignment="1">
      <alignment vertical="center" wrapText="1"/>
    </xf>
    <xf numFmtId="0" fontId="14" fillId="0" borderId="0" xfId="0" applyFont="1" applyFill="1"/>
    <xf numFmtId="0" fontId="36" fillId="0" borderId="0" xfId="0" applyFont="1" applyFill="1"/>
    <xf numFmtId="0" fontId="15" fillId="2" borderId="0" xfId="0" applyFont="1" applyFill="1" applyBorder="1"/>
    <xf numFmtId="0" fontId="31" fillId="0" borderId="0" xfId="0" applyFont="1" applyFill="1" applyAlignment="1">
      <alignment horizontal="center" vertical="center"/>
    </xf>
    <xf numFmtId="0" fontId="14" fillId="2" borderId="0" xfId="0" applyFont="1" applyFill="1"/>
    <xf numFmtId="0" fontId="32" fillId="2" borderId="0" xfId="0" applyFont="1" applyFill="1" applyBorder="1" applyAlignment="1"/>
    <xf numFmtId="0" fontId="33" fillId="0" borderId="0" xfId="0" applyFont="1" applyFill="1" applyAlignment="1">
      <alignment horizontal="right"/>
    </xf>
    <xf numFmtId="0" fontId="37" fillId="0" borderId="0" xfId="0" applyFont="1"/>
    <xf numFmtId="0" fontId="0" fillId="0" borderId="0" xfId="0" applyAlignment="1">
      <alignment horizontal="right"/>
    </xf>
    <xf numFmtId="0" fontId="18" fillId="0" borderId="0" xfId="2" applyFill="1"/>
    <xf numFmtId="0" fontId="0" fillId="2" borderId="0" xfId="0" applyFill="1" applyAlignment="1">
      <alignment wrapText="1"/>
    </xf>
    <xf numFmtId="0" fontId="34" fillId="4" borderId="3" xfId="0" applyFont="1" applyFill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17" fillId="5" borderId="3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0" fontId="38" fillId="0" borderId="0" xfId="0" applyFont="1" applyBorder="1" applyAlignment="1">
      <alignment horizontal="left"/>
    </xf>
    <xf numFmtId="0" fontId="34" fillId="2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15" fillId="2" borderId="3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/>
    </xf>
    <xf numFmtId="0" fontId="32" fillId="2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2" fillId="5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5" fillId="2" borderId="3" xfId="0" applyFont="1" applyFill="1" applyBorder="1"/>
    <xf numFmtId="0" fontId="40" fillId="2" borderId="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 vertical="center"/>
    </xf>
    <xf numFmtId="0" fontId="15" fillId="0" borderId="3" xfId="0" applyFont="1" applyFill="1" applyBorder="1"/>
    <xf numFmtId="0" fontId="32" fillId="2" borderId="0" xfId="0" applyFont="1" applyFill="1" applyBorder="1"/>
    <xf numFmtId="0" fontId="32" fillId="2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wrapText="1"/>
    </xf>
    <xf numFmtId="43" fontId="16" fillId="2" borderId="0" xfId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2" fontId="2" fillId="0" borderId="3" xfId="0" applyNumberFormat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43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43" fontId="43" fillId="2" borderId="3" xfId="1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3" fontId="44" fillId="0" borderId="3" xfId="0" applyNumberFormat="1" applyFont="1" applyFill="1" applyBorder="1" applyAlignment="1">
      <alignment horizontal="center"/>
    </xf>
    <xf numFmtId="0" fontId="44" fillId="0" borderId="3" xfId="0" applyFont="1" applyFill="1" applyBorder="1" applyAlignment="1">
      <alignment horizontal="center"/>
    </xf>
    <xf numFmtId="43" fontId="2" fillId="2" borderId="0" xfId="1" applyFont="1" applyFill="1" applyAlignment="1">
      <alignment horizontal="right"/>
    </xf>
    <xf numFmtId="0" fontId="17" fillId="2" borderId="0" xfId="0" applyFont="1" applyFill="1"/>
    <xf numFmtId="0" fontId="0" fillId="2" borderId="0" xfId="0" applyFont="1" applyFill="1"/>
    <xf numFmtId="2" fontId="2" fillId="2" borderId="0" xfId="0" applyNumberFormat="1" applyFont="1" applyFill="1" applyBorder="1" applyAlignment="1">
      <alignment horizontal="left" vertical="center"/>
    </xf>
    <xf numFmtId="0" fontId="15" fillId="2" borderId="0" xfId="0" applyFont="1" applyFill="1"/>
    <xf numFmtId="0" fontId="32" fillId="2" borderId="0" xfId="0" applyFont="1" applyFill="1" applyAlignment="1">
      <alignment horizontal="left"/>
    </xf>
    <xf numFmtId="0" fontId="37" fillId="2" borderId="0" xfId="0" applyFont="1" applyFill="1"/>
    <xf numFmtId="2" fontId="13" fillId="2" borderId="5" xfId="0" applyNumberFormat="1" applyFont="1" applyFill="1" applyBorder="1" applyAlignment="1">
      <alignment horizontal="center"/>
    </xf>
    <xf numFmtId="2" fontId="13" fillId="2" borderId="3" xfId="0" applyNumberFormat="1" applyFont="1" applyFill="1" applyBorder="1" applyAlignment="1">
      <alignment horizontal="center"/>
    </xf>
    <xf numFmtId="0" fontId="42" fillId="0" borderId="3" xfId="0" applyFont="1" applyFill="1" applyBorder="1" applyAlignment="1">
      <alignment horizontal="left" vertical="center" wrapText="1"/>
    </xf>
    <xf numFmtId="43" fontId="42" fillId="2" borderId="3" xfId="1" applyFont="1" applyFill="1" applyBorder="1" applyAlignment="1">
      <alignment horizontal="center" vertical="center" wrapText="1"/>
    </xf>
    <xf numFmtId="2" fontId="45" fillId="0" borderId="1" xfId="0" applyNumberFormat="1" applyFont="1" applyFill="1" applyBorder="1" applyAlignment="1">
      <alignment horizontal="center" vertical="center"/>
    </xf>
    <xf numFmtId="2" fontId="19" fillId="0" borderId="3" xfId="0" applyNumberFormat="1" applyFont="1" applyFill="1" applyBorder="1" applyAlignment="1">
      <alignment horizontal="left" vertical="top"/>
    </xf>
    <xf numFmtId="2" fontId="46" fillId="0" borderId="1" xfId="0" applyNumberFormat="1" applyFont="1" applyFill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2" fontId="28" fillId="0" borderId="3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9" fillId="0" borderId="3" xfId="0" applyFont="1" applyFill="1" applyBorder="1"/>
    <xf numFmtId="0" fontId="4" fillId="0" borderId="3" xfId="0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00FFFF"/>
      <color rgb="FF00FF00"/>
      <color rgb="FFFCA2C4"/>
      <color rgb="FFB3B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&#1056;&#1077;&#1081;&#1090;&#1080;&#1085;&#1075;&#1080;%20&#1087;&#1086;%20&#1075;&#1086;&#1076;&#1072;&#1084;/&#1088;&#1077;&#1081;&#1090;&#1080;&#1085;&#1075;%202025/&#1052;&#1091;&#1078;&#1095;&#1080;&#1085;&#1099;%20&#1082;&#1072;&#1090;&#1077;&#1088;%202025%20(&#1040;&#1074;&#1090;&#1086;&#1089;&#1086;&#1093;&#1088;&#1072;&#1085;&#1077;&#1085;&#1085;&#1099;&#108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алом"/>
      <sheetName val="Фигуры"/>
      <sheetName val="Трамплин"/>
      <sheetName val="Многоборье"/>
      <sheetName val="Лист3"/>
    </sheetNames>
    <sheetDataSet>
      <sheetData sheetId="0"/>
      <sheetData sheetId="1">
        <row r="8">
          <cell r="Q8">
            <v>10300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.50@52/12.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2.50@52/12.00" TargetMode="External"/><Relationship Id="rId1" Type="http://schemas.openxmlformats.org/officeDocument/2006/relationships/hyperlink" Target="mailto:2.50@52/12.00%20(80.50%20buoys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H117"/>
  <sheetViews>
    <sheetView view="pageBreakPreview" topLeftCell="A37" zoomScale="93" zoomScaleNormal="100" zoomScaleSheetLayoutView="93" workbookViewId="0">
      <selection activeCell="H47" sqref="H47"/>
    </sheetView>
  </sheetViews>
  <sheetFormatPr defaultRowHeight="15.75" x14ac:dyDescent="0.25"/>
  <cols>
    <col min="1" max="1" width="3.5703125" style="2" customWidth="1"/>
    <col min="2" max="2" width="22.7109375" style="2" customWidth="1"/>
    <col min="3" max="3" width="9.28515625" style="2" customWidth="1"/>
    <col min="4" max="4" width="8.140625" style="2" customWidth="1"/>
    <col min="5" max="5" width="15.5703125" style="27" customWidth="1"/>
    <col min="6" max="6" width="9.140625" style="2" customWidth="1"/>
    <col min="7" max="7" width="13.85546875" style="207" customWidth="1"/>
    <col min="8" max="8" width="15" style="1" customWidth="1"/>
  </cols>
  <sheetData>
    <row r="1" spans="1:8" x14ac:dyDescent="0.25">
      <c r="A1" s="63"/>
      <c r="B1" s="63"/>
      <c r="C1" s="63" t="s">
        <v>295</v>
      </c>
      <c r="E1" s="63"/>
      <c r="F1" s="63"/>
      <c r="G1" s="1"/>
    </row>
    <row r="2" spans="1:8" x14ac:dyDescent="0.25">
      <c r="A2" s="63"/>
      <c r="B2" s="63"/>
      <c r="C2" s="63"/>
      <c r="E2" s="195" t="s">
        <v>76</v>
      </c>
      <c r="F2" s="63"/>
      <c r="G2" s="1"/>
    </row>
    <row r="3" spans="1:8" x14ac:dyDescent="0.25">
      <c r="A3" s="63"/>
      <c r="B3" s="63"/>
      <c r="C3" s="63"/>
      <c r="E3" s="26" t="s">
        <v>77</v>
      </c>
      <c r="F3" s="63"/>
      <c r="G3" s="1"/>
    </row>
    <row r="4" spans="1:8" ht="28.5" x14ac:dyDescent="0.25">
      <c r="A4" s="52" t="s">
        <v>93</v>
      </c>
      <c r="B4" s="11" t="s">
        <v>94</v>
      </c>
      <c r="C4" s="5" t="s">
        <v>156</v>
      </c>
      <c r="D4" s="180" t="s">
        <v>63</v>
      </c>
      <c r="E4" s="206" t="s">
        <v>2</v>
      </c>
      <c r="F4" s="206" t="s">
        <v>3</v>
      </c>
      <c r="G4" s="206" t="s">
        <v>4</v>
      </c>
      <c r="H4" s="213" t="s">
        <v>5</v>
      </c>
    </row>
    <row r="5" spans="1:8" x14ac:dyDescent="0.25">
      <c r="A5" s="7" t="s">
        <v>6</v>
      </c>
      <c r="B5" s="8" t="s">
        <v>7</v>
      </c>
      <c r="C5" s="9">
        <v>1996</v>
      </c>
      <c r="D5" s="9" t="s">
        <v>8</v>
      </c>
      <c r="E5" s="24" t="s">
        <v>315</v>
      </c>
      <c r="F5" s="10">
        <v>40</v>
      </c>
      <c r="G5" s="211">
        <f t="shared" ref="G5:G17" si="0">((F5+12)*1000)/62.5</f>
        <v>832</v>
      </c>
      <c r="H5" s="186" t="s">
        <v>298</v>
      </c>
    </row>
    <row r="6" spans="1:8" x14ac:dyDescent="0.25">
      <c r="A6" s="7" t="s">
        <v>17</v>
      </c>
      <c r="B6" s="8" t="s">
        <v>11</v>
      </c>
      <c r="C6" s="11">
        <v>2004</v>
      </c>
      <c r="D6" s="201" t="s">
        <v>8</v>
      </c>
      <c r="E6" s="24" t="s">
        <v>13</v>
      </c>
      <c r="F6" s="10">
        <v>34</v>
      </c>
      <c r="G6" s="211">
        <f t="shared" si="0"/>
        <v>736</v>
      </c>
      <c r="H6" s="59" t="s">
        <v>297</v>
      </c>
    </row>
    <row r="7" spans="1:8" x14ac:dyDescent="0.25">
      <c r="A7" s="7" t="s">
        <v>10</v>
      </c>
      <c r="B7" s="8" t="s">
        <v>15</v>
      </c>
      <c r="C7" s="9">
        <v>1995</v>
      </c>
      <c r="D7" s="9" t="s">
        <v>8</v>
      </c>
      <c r="E7" s="24" t="s">
        <v>16</v>
      </c>
      <c r="F7" s="10">
        <v>31.5</v>
      </c>
      <c r="G7" s="211">
        <f t="shared" si="0"/>
        <v>696</v>
      </c>
      <c r="H7" s="186" t="s">
        <v>298</v>
      </c>
    </row>
    <row r="8" spans="1:8" x14ac:dyDescent="0.25">
      <c r="A8" s="7" t="s">
        <v>20</v>
      </c>
      <c r="B8" s="8" t="s">
        <v>18</v>
      </c>
      <c r="C8" s="9">
        <v>2001</v>
      </c>
      <c r="D8" s="9" t="s">
        <v>8</v>
      </c>
      <c r="E8" s="24" t="s">
        <v>19</v>
      </c>
      <c r="F8" s="10">
        <v>28</v>
      </c>
      <c r="G8" s="211">
        <f t="shared" si="0"/>
        <v>640</v>
      </c>
      <c r="H8" s="186" t="s">
        <v>299</v>
      </c>
    </row>
    <row r="9" spans="1:8" x14ac:dyDescent="0.25">
      <c r="A9" s="7" t="s">
        <v>26</v>
      </c>
      <c r="B9" s="8" t="s">
        <v>21</v>
      </c>
      <c r="C9" s="11">
        <v>2005</v>
      </c>
      <c r="D9" s="9" t="s">
        <v>12</v>
      </c>
      <c r="E9" s="24" t="s">
        <v>22</v>
      </c>
      <c r="F9" s="10">
        <v>26</v>
      </c>
      <c r="G9" s="211">
        <f t="shared" si="0"/>
        <v>608</v>
      </c>
      <c r="H9" s="186" t="s">
        <v>296</v>
      </c>
    </row>
    <row r="10" spans="1:8" x14ac:dyDescent="0.25">
      <c r="A10" s="7" t="s">
        <v>14</v>
      </c>
      <c r="B10" s="8" t="s">
        <v>24</v>
      </c>
      <c r="C10" s="9">
        <v>2011</v>
      </c>
      <c r="D10" s="201" t="s">
        <v>31</v>
      </c>
      <c r="E10" s="24" t="s">
        <v>22</v>
      </c>
      <c r="F10" s="10">
        <v>26</v>
      </c>
      <c r="G10" s="211">
        <f t="shared" si="0"/>
        <v>608</v>
      </c>
      <c r="H10" s="59" t="s">
        <v>297</v>
      </c>
    </row>
    <row r="11" spans="1:8" x14ac:dyDescent="0.25">
      <c r="A11" s="7" t="s">
        <v>23</v>
      </c>
      <c r="B11" s="8" t="s">
        <v>27</v>
      </c>
      <c r="C11" s="11">
        <v>2007</v>
      </c>
      <c r="D11" s="9" t="s">
        <v>12</v>
      </c>
      <c r="E11" s="24" t="s">
        <v>28</v>
      </c>
      <c r="F11" s="10">
        <v>25.5</v>
      </c>
      <c r="G11" s="211">
        <f t="shared" si="0"/>
        <v>600</v>
      </c>
      <c r="H11" s="186" t="s">
        <v>299</v>
      </c>
    </row>
    <row r="12" spans="1:8" x14ac:dyDescent="0.25">
      <c r="A12" s="7" t="s">
        <v>29</v>
      </c>
      <c r="B12" s="8" t="s">
        <v>30</v>
      </c>
      <c r="C12" s="9">
        <v>2009</v>
      </c>
      <c r="D12" s="9" t="s">
        <v>31</v>
      </c>
      <c r="E12" s="24" t="s">
        <v>32</v>
      </c>
      <c r="F12" s="10">
        <v>20</v>
      </c>
      <c r="G12" s="211">
        <f t="shared" si="0"/>
        <v>512</v>
      </c>
      <c r="H12" s="186" t="s">
        <v>300</v>
      </c>
    </row>
    <row r="13" spans="1:8" x14ac:dyDescent="0.25">
      <c r="A13" s="7" t="s">
        <v>33</v>
      </c>
      <c r="B13" s="8" t="s">
        <v>34</v>
      </c>
      <c r="C13" s="9">
        <v>2011</v>
      </c>
      <c r="D13" s="201" t="s">
        <v>31</v>
      </c>
      <c r="E13" s="25" t="s">
        <v>35</v>
      </c>
      <c r="F13" s="10">
        <v>16.5</v>
      </c>
      <c r="G13" s="211">
        <f t="shared" si="0"/>
        <v>456</v>
      </c>
      <c r="H13" s="186" t="s">
        <v>298</v>
      </c>
    </row>
    <row r="14" spans="1:8" x14ac:dyDescent="0.25">
      <c r="A14" s="7" t="s">
        <v>64</v>
      </c>
      <c r="B14" s="8" t="s">
        <v>36</v>
      </c>
      <c r="C14" s="9">
        <v>2005</v>
      </c>
      <c r="D14" s="9" t="s">
        <v>12</v>
      </c>
      <c r="E14" s="24" t="s">
        <v>37</v>
      </c>
      <c r="F14" s="10">
        <v>14</v>
      </c>
      <c r="G14" s="211">
        <f t="shared" si="0"/>
        <v>416</v>
      </c>
      <c r="H14" s="186" t="s">
        <v>301</v>
      </c>
    </row>
    <row r="15" spans="1:8" x14ac:dyDescent="0.25">
      <c r="A15" s="7" t="s">
        <v>38</v>
      </c>
      <c r="B15" s="13" t="s">
        <v>39</v>
      </c>
      <c r="C15" s="12">
        <v>2012</v>
      </c>
      <c r="D15" s="9" t="s">
        <v>25</v>
      </c>
      <c r="E15" s="48" t="s">
        <v>92</v>
      </c>
      <c r="F15" s="9">
        <v>0</v>
      </c>
      <c r="G15" s="211">
        <f t="shared" si="0"/>
        <v>192</v>
      </c>
      <c r="H15" s="187" t="s">
        <v>292</v>
      </c>
    </row>
    <row r="16" spans="1:8" x14ac:dyDescent="0.25">
      <c r="A16" s="7" t="s">
        <v>41</v>
      </c>
      <c r="B16" s="13" t="s">
        <v>42</v>
      </c>
      <c r="C16" s="12">
        <v>2013</v>
      </c>
      <c r="D16" s="201" t="s">
        <v>25</v>
      </c>
      <c r="E16" s="48" t="s">
        <v>92</v>
      </c>
      <c r="F16" s="9">
        <v>0</v>
      </c>
      <c r="G16" s="211">
        <f t="shared" si="0"/>
        <v>192</v>
      </c>
      <c r="H16" s="188" t="s">
        <v>300</v>
      </c>
    </row>
    <row r="17" spans="1:8" x14ac:dyDescent="0.25">
      <c r="A17" s="7" t="s">
        <v>44</v>
      </c>
      <c r="B17" s="13" t="s">
        <v>45</v>
      </c>
      <c r="C17" s="12">
        <v>2014</v>
      </c>
      <c r="D17" s="9" t="s">
        <v>43</v>
      </c>
      <c r="E17" s="48" t="s">
        <v>92</v>
      </c>
      <c r="F17" s="9">
        <v>0</v>
      </c>
      <c r="G17" s="211">
        <f t="shared" si="0"/>
        <v>192</v>
      </c>
      <c r="H17" s="186" t="s">
        <v>300</v>
      </c>
    </row>
    <row r="18" spans="1:8" x14ac:dyDescent="0.25">
      <c r="A18" s="7" t="s">
        <v>47</v>
      </c>
      <c r="B18" s="13" t="s">
        <v>48</v>
      </c>
      <c r="C18" s="12">
        <v>2014</v>
      </c>
      <c r="D18" s="9" t="s">
        <v>43</v>
      </c>
      <c r="E18" s="48" t="s">
        <v>49</v>
      </c>
      <c r="F18" s="23" t="s">
        <v>130</v>
      </c>
      <c r="G18" s="212">
        <v>0</v>
      </c>
      <c r="H18" s="186" t="s">
        <v>302</v>
      </c>
    </row>
    <row r="19" spans="1:8" x14ac:dyDescent="0.25">
      <c r="A19" s="7" t="s">
        <v>51</v>
      </c>
      <c r="B19" s="8" t="s">
        <v>52</v>
      </c>
      <c r="C19" s="9">
        <v>2013</v>
      </c>
      <c r="D19" s="201" t="s">
        <v>25</v>
      </c>
      <c r="E19" s="50" t="s">
        <v>53</v>
      </c>
      <c r="F19" s="23" t="s">
        <v>130</v>
      </c>
      <c r="G19" s="212">
        <v>0</v>
      </c>
      <c r="H19" s="189" t="s">
        <v>303</v>
      </c>
    </row>
    <row r="20" spans="1:8" x14ac:dyDescent="0.25">
      <c r="A20" s="7" t="s">
        <v>304</v>
      </c>
      <c r="B20" s="8" t="s">
        <v>55</v>
      </c>
      <c r="C20" s="9">
        <v>2013</v>
      </c>
      <c r="D20" s="201" t="s">
        <v>25</v>
      </c>
      <c r="E20" s="50" t="s">
        <v>53</v>
      </c>
      <c r="F20" s="23" t="s">
        <v>130</v>
      </c>
      <c r="G20" s="212">
        <v>0</v>
      </c>
      <c r="H20" s="189" t="s">
        <v>305</v>
      </c>
    </row>
    <row r="21" spans="1:8" x14ac:dyDescent="0.25">
      <c r="A21" s="14" t="s">
        <v>56</v>
      </c>
      <c r="B21" s="8" t="s">
        <v>57</v>
      </c>
      <c r="C21" s="9">
        <v>2013</v>
      </c>
      <c r="D21" s="201" t="s">
        <v>25</v>
      </c>
      <c r="E21" s="25" t="s">
        <v>58</v>
      </c>
      <c r="F21" s="23" t="s">
        <v>130</v>
      </c>
      <c r="G21" s="212">
        <v>0</v>
      </c>
      <c r="H21" s="189" t="s">
        <v>306</v>
      </c>
    </row>
    <row r="22" spans="1:8" x14ac:dyDescent="0.25">
      <c r="A22" s="14" t="s">
        <v>59</v>
      </c>
      <c r="B22" s="8" t="s">
        <v>60</v>
      </c>
      <c r="C22" s="9">
        <v>2015</v>
      </c>
      <c r="D22" s="201" t="s">
        <v>43</v>
      </c>
      <c r="E22" s="25" t="s">
        <v>62</v>
      </c>
      <c r="F22" s="23" t="s">
        <v>130</v>
      </c>
      <c r="G22" s="212">
        <v>0</v>
      </c>
      <c r="H22" s="189" t="s">
        <v>307</v>
      </c>
    </row>
    <row r="23" spans="1:8" x14ac:dyDescent="0.25">
      <c r="A23" s="15"/>
      <c r="B23" s="4"/>
      <c r="C23" s="195"/>
      <c r="D23" s="204"/>
      <c r="E23" s="42"/>
      <c r="F23" s="205"/>
      <c r="G23" s="134"/>
      <c r="H23" s="32"/>
    </row>
    <row r="24" spans="1:8" x14ac:dyDescent="0.25">
      <c r="A24" s="63"/>
      <c r="B24" s="63"/>
      <c r="C24" s="63" t="s">
        <v>295</v>
      </c>
      <c r="D24" s="22"/>
      <c r="E24" s="63"/>
      <c r="F24" s="63"/>
      <c r="G24" s="1"/>
      <c r="H24" s="190"/>
    </row>
    <row r="25" spans="1:8" x14ac:dyDescent="0.25">
      <c r="A25" s="63"/>
      <c r="B25" s="63"/>
      <c r="C25" s="63"/>
      <c r="E25" s="195" t="s">
        <v>76</v>
      </c>
      <c r="F25" s="63"/>
      <c r="G25" s="1"/>
      <c r="H25" s="153"/>
    </row>
    <row r="26" spans="1:8" x14ac:dyDescent="0.25">
      <c r="C26" s="63"/>
      <c r="D26" s="63"/>
      <c r="E26" s="195" t="s">
        <v>65</v>
      </c>
      <c r="F26" s="63"/>
      <c r="G26" s="1"/>
      <c r="H26" s="153"/>
    </row>
    <row r="27" spans="1:8" ht="31.5" x14ac:dyDescent="0.25">
      <c r="A27" s="51" t="s">
        <v>93</v>
      </c>
      <c r="B27" s="11" t="s">
        <v>94</v>
      </c>
      <c r="C27" s="5" t="s">
        <v>156</v>
      </c>
      <c r="D27" s="5" t="s">
        <v>63</v>
      </c>
      <c r="E27" s="192" t="s">
        <v>2</v>
      </c>
      <c r="F27" s="192" t="s">
        <v>3</v>
      </c>
      <c r="G27" s="206" t="s">
        <v>4</v>
      </c>
      <c r="H27" s="191" t="s">
        <v>5</v>
      </c>
    </row>
    <row r="28" spans="1:8" x14ac:dyDescent="0.25">
      <c r="A28" s="7" t="s">
        <v>6</v>
      </c>
      <c r="B28" s="8" t="s">
        <v>21</v>
      </c>
      <c r="C28" s="11">
        <v>2005</v>
      </c>
      <c r="D28" s="9" t="s">
        <v>12</v>
      </c>
      <c r="E28" s="24" t="s">
        <v>22</v>
      </c>
      <c r="F28" s="10">
        <v>26</v>
      </c>
      <c r="G28" s="49">
        <f t="shared" ref="G28:G36" si="1">((F28+12)*1000)/62.5</f>
        <v>608</v>
      </c>
      <c r="H28" s="186" t="s">
        <v>296</v>
      </c>
    </row>
    <row r="29" spans="1:8" x14ac:dyDescent="0.25">
      <c r="A29" s="7" t="s">
        <v>17</v>
      </c>
      <c r="B29" s="8" t="s">
        <v>24</v>
      </c>
      <c r="C29" s="9">
        <v>2011</v>
      </c>
      <c r="D29" s="201" t="s">
        <v>31</v>
      </c>
      <c r="E29" s="24" t="s">
        <v>22</v>
      </c>
      <c r="F29" s="10">
        <v>26</v>
      </c>
      <c r="G29" s="49">
        <f t="shared" si="1"/>
        <v>608</v>
      </c>
      <c r="H29" s="59" t="s">
        <v>297</v>
      </c>
    </row>
    <row r="30" spans="1:8" x14ac:dyDescent="0.25">
      <c r="A30" s="7" t="s">
        <v>10</v>
      </c>
      <c r="B30" s="8" t="s">
        <v>27</v>
      </c>
      <c r="C30" s="11">
        <v>2007</v>
      </c>
      <c r="D30" s="9" t="s">
        <v>12</v>
      </c>
      <c r="E30" s="24" t="s">
        <v>28</v>
      </c>
      <c r="F30" s="10">
        <v>25.5</v>
      </c>
      <c r="G30" s="49">
        <f t="shared" si="1"/>
        <v>600</v>
      </c>
      <c r="H30" s="186" t="s">
        <v>299</v>
      </c>
    </row>
    <row r="31" spans="1:8" x14ac:dyDescent="0.25">
      <c r="A31" s="7" t="s">
        <v>20</v>
      </c>
      <c r="B31" s="8" t="s">
        <v>30</v>
      </c>
      <c r="C31" s="9">
        <v>2009</v>
      </c>
      <c r="D31" s="9" t="s">
        <v>31</v>
      </c>
      <c r="E31" s="24" t="s">
        <v>32</v>
      </c>
      <c r="F31" s="10">
        <v>20</v>
      </c>
      <c r="G31" s="49">
        <f t="shared" si="1"/>
        <v>512</v>
      </c>
      <c r="H31" s="186" t="s">
        <v>300</v>
      </c>
    </row>
    <row r="32" spans="1:8" x14ac:dyDescent="0.25">
      <c r="A32" s="7" t="s">
        <v>26</v>
      </c>
      <c r="B32" s="8" t="s">
        <v>34</v>
      </c>
      <c r="C32" s="9">
        <v>2011</v>
      </c>
      <c r="D32" s="201" t="s">
        <v>31</v>
      </c>
      <c r="E32" s="25" t="s">
        <v>35</v>
      </c>
      <c r="F32" s="10">
        <v>16.5</v>
      </c>
      <c r="G32" s="49">
        <f t="shared" si="1"/>
        <v>456</v>
      </c>
      <c r="H32" s="186" t="s">
        <v>298</v>
      </c>
    </row>
    <row r="33" spans="1:8" x14ac:dyDescent="0.25">
      <c r="A33" s="7" t="s">
        <v>14</v>
      </c>
      <c r="B33" s="8" t="s">
        <v>36</v>
      </c>
      <c r="C33" s="9">
        <v>2005</v>
      </c>
      <c r="D33" s="9" t="s">
        <v>12</v>
      </c>
      <c r="E33" s="24" t="s">
        <v>37</v>
      </c>
      <c r="F33" s="10">
        <v>14</v>
      </c>
      <c r="G33" s="49">
        <f t="shared" si="1"/>
        <v>416</v>
      </c>
      <c r="H33" s="186" t="s">
        <v>175</v>
      </c>
    </row>
    <row r="34" spans="1:8" x14ac:dyDescent="0.25">
      <c r="A34" s="7" t="s">
        <v>23</v>
      </c>
      <c r="B34" s="13" t="s">
        <v>39</v>
      </c>
      <c r="C34" s="12">
        <v>2012</v>
      </c>
      <c r="D34" s="9" t="s">
        <v>25</v>
      </c>
      <c r="E34" s="48" t="s">
        <v>277</v>
      </c>
      <c r="F34" s="171">
        <v>0</v>
      </c>
      <c r="G34" s="49">
        <f t="shared" si="1"/>
        <v>192</v>
      </c>
      <c r="H34" s="187" t="s">
        <v>292</v>
      </c>
    </row>
    <row r="35" spans="1:8" x14ac:dyDescent="0.25">
      <c r="A35" s="7" t="s">
        <v>29</v>
      </c>
      <c r="B35" s="13" t="s">
        <v>42</v>
      </c>
      <c r="C35" s="12">
        <v>2013</v>
      </c>
      <c r="D35" s="201" t="s">
        <v>25</v>
      </c>
      <c r="E35" s="48" t="s">
        <v>277</v>
      </c>
      <c r="F35" s="171">
        <v>0</v>
      </c>
      <c r="G35" s="49">
        <f t="shared" si="1"/>
        <v>192</v>
      </c>
      <c r="H35" s="188" t="s">
        <v>300</v>
      </c>
    </row>
    <row r="36" spans="1:8" x14ac:dyDescent="0.25">
      <c r="A36" s="7" t="s">
        <v>33</v>
      </c>
      <c r="B36" s="13" t="s">
        <v>45</v>
      </c>
      <c r="C36" s="12">
        <v>2014</v>
      </c>
      <c r="D36" s="9" t="s">
        <v>43</v>
      </c>
      <c r="E36" s="48" t="s">
        <v>277</v>
      </c>
      <c r="F36" s="171">
        <v>0</v>
      </c>
      <c r="G36" s="49">
        <f t="shared" si="1"/>
        <v>192</v>
      </c>
      <c r="H36" s="186" t="s">
        <v>300</v>
      </c>
    </row>
    <row r="37" spans="1:8" x14ac:dyDescent="0.25">
      <c r="A37" s="7" t="s">
        <v>64</v>
      </c>
      <c r="B37" s="13" t="s">
        <v>48</v>
      </c>
      <c r="C37" s="12">
        <v>2014</v>
      </c>
      <c r="D37" s="9" t="s">
        <v>43</v>
      </c>
      <c r="E37" s="48" t="s">
        <v>49</v>
      </c>
      <c r="F37" s="23" t="s">
        <v>130</v>
      </c>
      <c r="G37" s="199">
        <v>0</v>
      </c>
      <c r="H37" s="186" t="s">
        <v>302</v>
      </c>
    </row>
    <row r="38" spans="1:8" x14ac:dyDescent="0.25">
      <c r="A38" s="7" t="s">
        <v>38</v>
      </c>
      <c r="B38" s="8" t="s">
        <v>52</v>
      </c>
      <c r="C38" s="9">
        <v>2013</v>
      </c>
      <c r="D38" s="201" t="s">
        <v>25</v>
      </c>
      <c r="E38" s="50" t="s">
        <v>53</v>
      </c>
      <c r="F38" s="23" t="s">
        <v>130</v>
      </c>
      <c r="G38" s="199">
        <v>0</v>
      </c>
      <c r="H38" s="189" t="s">
        <v>303</v>
      </c>
    </row>
    <row r="39" spans="1:8" x14ac:dyDescent="0.25">
      <c r="A39" s="7" t="s">
        <v>41</v>
      </c>
      <c r="B39" s="8" t="s">
        <v>55</v>
      </c>
      <c r="C39" s="9">
        <v>2011</v>
      </c>
      <c r="D39" s="201" t="s">
        <v>25</v>
      </c>
      <c r="E39" s="50" t="s">
        <v>53</v>
      </c>
      <c r="F39" s="23" t="s">
        <v>130</v>
      </c>
      <c r="G39" s="199">
        <v>0</v>
      </c>
      <c r="H39" s="189" t="s">
        <v>305</v>
      </c>
    </row>
    <row r="40" spans="1:8" x14ac:dyDescent="0.25">
      <c r="A40" s="7" t="s">
        <v>44</v>
      </c>
      <c r="B40" s="8" t="s">
        <v>57</v>
      </c>
      <c r="C40" s="9">
        <v>2013</v>
      </c>
      <c r="D40" s="201" t="s">
        <v>25</v>
      </c>
      <c r="E40" s="25" t="s">
        <v>58</v>
      </c>
      <c r="F40" s="23" t="s">
        <v>130</v>
      </c>
      <c r="G40" s="199">
        <v>0</v>
      </c>
      <c r="H40" s="189" t="s">
        <v>306</v>
      </c>
    </row>
    <row r="41" spans="1:8" x14ac:dyDescent="0.25">
      <c r="A41" s="7" t="s">
        <v>47</v>
      </c>
      <c r="B41" s="8" t="s">
        <v>60</v>
      </c>
      <c r="C41" s="9">
        <v>2015</v>
      </c>
      <c r="D41" s="201" t="s">
        <v>43</v>
      </c>
      <c r="E41" s="25" t="s">
        <v>62</v>
      </c>
      <c r="F41" s="23" t="s">
        <v>130</v>
      </c>
      <c r="G41" s="199">
        <v>0</v>
      </c>
      <c r="H41" s="189" t="s">
        <v>307</v>
      </c>
    </row>
    <row r="42" spans="1:8" x14ac:dyDescent="0.25">
      <c r="A42" s="2" t="s">
        <v>281</v>
      </c>
      <c r="H42" s="159"/>
    </row>
    <row r="43" spans="1:8" ht="15" x14ac:dyDescent="0.25">
      <c r="A43" s="240" t="s">
        <v>282</v>
      </c>
      <c r="B43" s="240"/>
      <c r="C43" s="240"/>
      <c r="D43" s="240"/>
      <c r="E43" s="240"/>
      <c r="F43" s="240"/>
      <c r="G43" s="240"/>
      <c r="H43" s="240"/>
    </row>
    <row r="44" spans="1:8" ht="15" x14ac:dyDescent="0.25">
      <c r="A44" s="240"/>
      <c r="B44" s="240"/>
      <c r="C44" s="240"/>
      <c r="D44" s="240"/>
      <c r="E44" s="240"/>
      <c r="F44" s="240"/>
      <c r="G44" s="240"/>
      <c r="H44" s="240"/>
    </row>
    <row r="45" spans="1:8" x14ac:dyDescent="0.25">
      <c r="A45" s="60"/>
      <c r="B45" s="220" t="s">
        <v>235</v>
      </c>
      <c r="C45" s="221"/>
      <c r="D45" s="221"/>
      <c r="E45" s="222" t="s">
        <v>270</v>
      </c>
      <c r="F45" s="122"/>
      <c r="G45" s="134"/>
      <c r="H45" s="159"/>
    </row>
    <row r="46" spans="1:8" x14ac:dyDescent="0.25">
      <c r="A46" s="60"/>
      <c r="B46" s="221" t="s">
        <v>138</v>
      </c>
      <c r="C46" s="221"/>
      <c r="D46" s="221"/>
      <c r="E46" s="221"/>
      <c r="F46" s="221"/>
      <c r="G46" s="134"/>
      <c r="H46" s="159"/>
    </row>
    <row r="47" spans="1:8" x14ac:dyDescent="0.25">
      <c r="B47" s="223" t="s">
        <v>207</v>
      </c>
      <c r="C47" s="221"/>
      <c r="D47" s="223" t="s">
        <v>237</v>
      </c>
      <c r="E47" s="122"/>
      <c r="F47" s="224">
        <v>50.5</v>
      </c>
      <c r="G47" s="134"/>
    </row>
    <row r="48" spans="1:8" x14ac:dyDescent="0.25">
      <c r="B48" s="221" t="s">
        <v>239</v>
      </c>
      <c r="C48" s="221"/>
      <c r="D48" s="225" t="s">
        <v>240</v>
      </c>
      <c r="E48" s="2" t="s">
        <v>70</v>
      </c>
      <c r="G48" s="208"/>
    </row>
    <row r="49" spans="1:8" x14ac:dyDescent="0.25">
      <c r="B49" s="2" t="s">
        <v>312</v>
      </c>
      <c r="C49" s="221"/>
      <c r="D49" s="225"/>
      <c r="E49" s="2"/>
      <c r="G49" s="208"/>
    </row>
    <row r="50" spans="1:8" x14ac:dyDescent="0.25">
      <c r="E50" s="2"/>
      <c r="G50" s="208"/>
      <c r="H50" s="2"/>
    </row>
    <row r="51" spans="1:8" x14ac:dyDescent="0.25">
      <c r="B51" s="135"/>
      <c r="C51" s="63" t="s">
        <v>295</v>
      </c>
      <c r="D51" s="164"/>
      <c r="E51" s="2"/>
      <c r="G51" s="208"/>
    </row>
    <row r="52" spans="1:8" x14ac:dyDescent="0.25">
      <c r="C52" s="63"/>
      <c r="E52" s="63" t="s">
        <v>76</v>
      </c>
      <c r="F52" s="63"/>
      <c r="G52" s="1"/>
      <c r="H52" s="162"/>
    </row>
    <row r="53" spans="1:8" ht="18.75" x14ac:dyDescent="0.3">
      <c r="D53" s="128"/>
      <c r="E53" s="128" t="s">
        <v>272</v>
      </c>
      <c r="H53" s="153"/>
    </row>
    <row r="54" spans="1:8" ht="47.25" x14ac:dyDescent="0.25">
      <c r="A54" s="185" t="s">
        <v>93</v>
      </c>
      <c r="B54" s="11" t="s">
        <v>94</v>
      </c>
      <c r="C54" s="5" t="s">
        <v>1</v>
      </c>
      <c r="D54" s="5" t="s">
        <v>63</v>
      </c>
      <c r="E54" s="206" t="s">
        <v>2</v>
      </c>
      <c r="F54" s="206" t="s">
        <v>3</v>
      </c>
      <c r="G54" s="206" t="s">
        <v>4</v>
      </c>
      <c r="H54" s="192" t="s">
        <v>5</v>
      </c>
    </row>
    <row r="55" spans="1:8" x14ac:dyDescent="0.25">
      <c r="A55" s="7" t="s">
        <v>6</v>
      </c>
      <c r="B55" s="8" t="s">
        <v>24</v>
      </c>
      <c r="C55" s="11">
        <v>2011</v>
      </c>
      <c r="D55" s="202" t="s">
        <v>31</v>
      </c>
      <c r="E55" s="24" t="s">
        <v>22</v>
      </c>
      <c r="F55" s="10">
        <v>38</v>
      </c>
      <c r="G55" s="49">
        <f t="shared" ref="G55:G61" si="2">((F55)*1000)/55</f>
        <v>690.90909090909088</v>
      </c>
      <c r="H55" s="59" t="s">
        <v>309</v>
      </c>
    </row>
    <row r="56" spans="1:8" x14ac:dyDescent="0.25">
      <c r="A56" s="7" t="s">
        <v>17</v>
      </c>
      <c r="B56" s="8" t="s">
        <v>30</v>
      </c>
      <c r="C56" s="11">
        <v>2009</v>
      </c>
      <c r="D56" s="11" t="s">
        <v>31</v>
      </c>
      <c r="E56" s="24" t="s">
        <v>32</v>
      </c>
      <c r="F56" s="10">
        <v>32</v>
      </c>
      <c r="G56" s="49">
        <f t="shared" si="2"/>
        <v>581.81818181818187</v>
      </c>
      <c r="H56" s="186" t="s">
        <v>310</v>
      </c>
    </row>
    <row r="57" spans="1:8" x14ac:dyDescent="0.25">
      <c r="A57" s="7" t="s">
        <v>10</v>
      </c>
      <c r="B57" s="8" t="s">
        <v>34</v>
      </c>
      <c r="C57" s="11">
        <v>2011</v>
      </c>
      <c r="D57" s="202" t="s">
        <v>31</v>
      </c>
      <c r="E57" s="24" t="s">
        <v>35</v>
      </c>
      <c r="F57" s="10">
        <v>28.5</v>
      </c>
      <c r="G57" s="49">
        <f t="shared" si="2"/>
        <v>518.18181818181813</v>
      </c>
      <c r="H57" s="186" t="s">
        <v>298</v>
      </c>
    </row>
    <row r="58" spans="1:8" x14ac:dyDescent="0.25">
      <c r="A58" s="7" t="s">
        <v>20</v>
      </c>
      <c r="B58" s="13" t="s">
        <v>39</v>
      </c>
      <c r="C58" s="10">
        <v>2012</v>
      </c>
      <c r="D58" s="11" t="s">
        <v>25</v>
      </c>
      <c r="E58" s="197" t="s">
        <v>277</v>
      </c>
      <c r="F58" s="11">
        <v>12</v>
      </c>
      <c r="G58" s="49">
        <f t="shared" si="2"/>
        <v>218.18181818181819</v>
      </c>
      <c r="H58" s="186" t="s">
        <v>290</v>
      </c>
    </row>
    <row r="59" spans="1:8" x14ac:dyDescent="0.25">
      <c r="A59" s="7" t="s">
        <v>26</v>
      </c>
      <c r="B59" s="13" t="s">
        <v>42</v>
      </c>
      <c r="C59" s="10">
        <v>2013</v>
      </c>
      <c r="D59" s="201" t="s">
        <v>25</v>
      </c>
      <c r="E59" s="197" t="s">
        <v>277</v>
      </c>
      <c r="F59" s="11">
        <v>12</v>
      </c>
      <c r="G59" s="49">
        <f t="shared" si="2"/>
        <v>218.18181818181819</v>
      </c>
      <c r="H59" s="186" t="s">
        <v>300</v>
      </c>
    </row>
    <row r="60" spans="1:8" x14ac:dyDescent="0.25">
      <c r="A60" s="7" t="s">
        <v>14</v>
      </c>
      <c r="B60" s="13" t="s">
        <v>45</v>
      </c>
      <c r="C60" s="10">
        <v>2014</v>
      </c>
      <c r="D60" s="11" t="s">
        <v>43</v>
      </c>
      <c r="E60" s="197" t="s">
        <v>277</v>
      </c>
      <c r="F60" s="11">
        <v>12</v>
      </c>
      <c r="G60" s="49">
        <f t="shared" si="2"/>
        <v>218.18181818181819</v>
      </c>
      <c r="H60" s="186" t="s">
        <v>300</v>
      </c>
    </row>
    <row r="61" spans="1:8" x14ac:dyDescent="0.25">
      <c r="A61" s="7" t="s">
        <v>23</v>
      </c>
      <c r="B61" s="13" t="s">
        <v>48</v>
      </c>
      <c r="C61" s="10">
        <v>2014</v>
      </c>
      <c r="D61" s="11" t="s">
        <v>43</v>
      </c>
      <c r="E61" s="197" t="s">
        <v>49</v>
      </c>
      <c r="F61" s="184">
        <v>8</v>
      </c>
      <c r="G61" s="49">
        <f t="shared" si="2"/>
        <v>145.45454545454547</v>
      </c>
      <c r="H61" s="186" t="s">
        <v>302</v>
      </c>
    </row>
    <row r="62" spans="1:8" x14ac:dyDescent="0.25">
      <c r="A62" s="7" t="s">
        <v>29</v>
      </c>
      <c r="B62" s="8" t="s">
        <v>52</v>
      </c>
      <c r="C62" s="11">
        <v>2013</v>
      </c>
      <c r="D62" s="201" t="s">
        <v>25</v>
      </c>
      <c r="E62" s="198" t="s">
        <v>53</v>
      </c>
      <c r="F62" s="185" t="s">
        <v>130</v>
      </c>
      <c r="G62" s="199">
        <v>0</v>
      </c>
      <c r="H62" s="187" t="s">
        <v>303</v>
      </c>
    </row>
    <row r="63" spans="1:8" x14ac:dyDescent="0.25">
      <c r="A63" s="7" t="s">
        <v>33</v>
      </c>
      <c r="B63" s="8" t="s">
        <v>55</v>
      </c>
      <c r="C63" s="11">
        <v>2011</v>
      </c>
      <c r="D63" s="201" t="s">
        <v>25</v>
      </c>
      <c r="E63" s="198" t="s">
        <v>53</v>
      </c>
      <c r="F63" s="185" t="s">
        <v>130</v>
      </c>
      <c r="G63" s="199">
        <v>0</v>
      </c>
      <c r="H63" s="188" t="s">
        <v>308</v>
      </c>
    </row>
    <row r="64" spans="1:8" x14ac:dyDescent="0.25">
      <c r="A64" s="7" t="s">
        <v>64</v>
      </c>
      <c r="B64" s="8" t="s">
        <v>57</v>
      </c>
      <c r="C64" s="11">
        <v>2013</v>
      </c>
      <c r="D64" s="201" t="s">
        <v>25</v>
      </c>
      <c r="E64" s="24" t="s">
        <v>58</v>
      </c>
      <c r="F64" s="185" t="s">
        <v>130</v>
      </c>
      <c r="G64" s="199">
        <v>0</v>
      </c>
      <c r="H64" s="186" t="s">
        <v>290</v>
      </c>
    </row>
    <row r="65" spans="1:8" x14ac:dyDescent="0.25">
      <c r="A65" s="7" t="s">
        <v>38</v>
      </c>
      <c r="B65" s="8" t="s">
        <v>60</v>
      </c>
      <c r="C65" s="11">
        <v>2015</v>
      </c>
      <c r="D65" s="201" t="s">
        <v>43</v>
      </c>
      <c r="E65" s="24" t="s">
        <v>62</v>
      </c>
      <c r="F65" s="185" t="s">
        <v>130</v>
      </c>
      <c r="G65" s="199">
        <v>0</v>
      </c>
      <c r="H65" s="186" t="s">
        <v>290</v>
      </c>
    </row>
    <row r="66" spans="1:8" x14ac:dyDescent="0.25">
      <c r="B66" s="18" t="s">
        <v>68</v>
      </c>
      <c r="C66" s="2" t="s">
        <v>69</v>
      </c>
    </row>
    <row r="67" spans="1:8" x14ac:dyDescent="0.25">
      <c r="B67" s="2" t="s">
        <v>179</v>
      </c>
      <c r="G67" s="19" t="s">
        <v>71</v>
      </c>
    </row>
    <row r="68" spans="1:8" x14ac:dyDescent="0.25">
      <c r="B68" s="2" t="s">
        <v>178</v>
      </c>
      <c r="D68" s="129" t="s">
        <v>177</v>
      </c>
      <c r="F68" s="1" t="s">
        <v>187</v>
      </c>
    </row>
    <row r="69" spans="1:8" ht="18.75" x14ac:dyDescent="0.3">
      <c r="B69" s="2" t="s">
        <v>181</v>
      </c>
      <c r="C69" s="20"/>
      <c r="D69" s="21"/>
      <c r="E69" s="2" t="s">
        <v>70</v>
      </c>
      <c r="G69" s="208"/>
      <c r="H69" s="27"/>
    </row>
    <row r="70" spans="1:8" ht="18.75" x14ac:dyDescent="0.3">
      <c r="B70" s="2" t="s">
        <v>281</v>
      </c>
      <c r="C70" s="20"/>
      <c r="D70" s="21"/>
      <c r="E70" s="2"/>
      <c r="G70" s="208"/>
      <c r="H70" s="27"/>
    </row>
    <row r="71" spans="1:8" x14ac:dyDescent="0.25">
      <c r="B71" s="2" t="s">
        <v>312</v>
      </c>
    </row>
    <row r="73" spans="1:8" ht="18.75" x14ac:dyDescent="0.3">
      <c r="B73" s="121"/>
      <c r="C73" s="63" t="s">
        <v>295</v>
      </c>
      <c r="E73" s="63"/>
      <c r="F73" s="63"/>
      <c r="G73" s="1"/>
    </row>
    <row r="74" spans="1:8" ht="18.75" x14ac:dyDescent="0.3">
      <c r="B74" s="121"/>
      <c r="C74" s="63"/>
      <c r="E74" s="63" t="s">
        <v>76</v>
      </c>
      <c r="F74" s="63"/>
      <c r="G74" s="1"/>
    </row>
    <row r="75" spans="1:8" ht="18.75" x14ac:dyDescent="0.3">
      <c r="E75" s="128" t="s">
        <v>79</v>
      </c>
      <c r="G75" s="1"/>
    </row>
    <row r="76" spans="1:8" ht="47.25" x14ac:dyDescent="0.25">
      <c r="A76" s="52" t="s">
        <v>93</v>
      </c>
      <c r="B76" s="11" t="s">
        <v>94</v>
      </c>
      <c r="C76" s="5" t="s">
        <v>1</v>
      </c>
      <c r="D76" s="5" t="s">
        <v>63</v>
      </c>
      <c r="E76" s="206" t="s">
        <v>2</v>
      </c>
      <c r="F76" s="206" t="s">
        <v>3</v>
      </c>
      <c r="G76" s="206" t="s">
        <v>4</v>
      </c>
      <c r="H76" s="185" t="s">
        <v>5</v>
      </c>
    </row>
    <row r="77" spans="1:8" x14ac:dyDescent="0.25">
      <c r="A77" s="8">
        <v>3</v>
      </c>
      <c r="B77" s="13" t="s">
        <v>278</v>
      </c>
      <c r="C77" s="12">
        <v>2012</v>
      </c>
      <c r="D77" s="9" t="s">
        <v>25</v>
      </c>
      <c r="E77" s="203" t="s">
        <v>40</v>
      </c>
      <c r="F77" s="11">
        <v>38</v>
      </c>
      <c r="G77" s="49">
        <f t="shared" ref="G77:G82" si="3">((F77)*1000)/56</f>
        <v>678.57142857142856</v>
      </c>
      <c r="H77" s="186" t="s">
        <v>290</v>
      </c>
    </row>
    <row r="78" spans="1:8" x14ac:dyDescent="0.25">
      <c r="A78" s="8">
        <v>4</v>
      </c>
      <c r="B78" s="13" t="s">
        <v>279</v>
      </c>
      <c r="C78" s="12">
        <v>2013</v>
      </c>
      <c r="D78" s="201" t="s">
        <v>25</v>
      </c>
      <c r="E78" s="203" t="s">
        <v>40</v>
      </c>
      <c r="F78" s="11">
        <v>38</v>
      </c>
      <c r="G78" s="49">
        <f t="shared" si="3"/>
        <v>678.57142857142856</v>
      </c>
      <c r="H78" s="186" t="s">
        <v>300</v>
      </c>
    </row>
    <row r="79" spans="1:8" x14ac:dyDescent="0.25">
      <c r="A79" s="8">
        <v>5</v>
      </c>
      <c r="B79" s="13" t="s">
        <v>45</v>
      </c>
      <c r="C79" s="12">
        <v>2014</v>
      </c>
      <c r="D79" s="12" t="s">
        <v>43</v>
      </c>
      <c r="E79" s="203" t="s">
        <v>46</v>
      </c>
      <c r="F79" s="11">
        <v>31</v>
      </c>
      <c r="G79" s="49">
        <f t="shared" si="3"/>
        <v>553.57142857142856</v>
      </c>
      <c r="H79" s="186" t="s">
        <v>300</v>
      </c>
    </row>
    <row r="80" spans="1:8" x14ac:dyDescent="0.25">
      <c r="A80" s="8">
        <v>6</v>
      </c>
      <c r="B80" s="13" t="s">
        <v>48</v>
      </c>
      <c r="C80" s="12">
        <v>2014</v>
      </c>
      <c r="D80" s="12" t="s">
        <v>43</v>
      </c>
      <c r="E80" s="48" t="s">
        <v>49</v>
      </c>
      <c r="F80" s="11">
        <v>26</v>
      </c>
      <c r="G80" s="49">
        <f t="shared" si="3"/>
        <v>464.28571428571428</v>
      </c>
      <c r="H80" s="186" t="s">
        <v>311</v>
      </c>
    </row>
    <row r="81" spans="1:8" x14ac:dyDescent="0.25">
      <c r="A81" s="8">
        <v>7</v>
      </c>
      <c r="B81" s="8" t="s">
        <v>52</v>
      </c>
      <c r="C81" s="9">
        <v>2013</v>
      </c>
      <c r="D81" s="201" t="s">
        <v>25</v>
      </c>
      <c r="E81" s="50" t="s">
        <v>53</v>
      </c>
      <c r="F81" s="11">
        <v>13</v>
      </c>
      <c r="G81" s="49">
        <f t="shared" si="3"/>
        <v>232.14285714285714</v>
      </c>
      <c r="H81" s="186" t="s">
        <v>303</v>
      </c>
    </row>
    <row r="82" spans="1:8" x14ac:dyDescent="0.25">
      <c r="A82" s="8">
        <v>8</v>
      </c>
      <c r="B82" s="8" t="s">
        <v>55</v>
      </c>
      <c r="C82" s="9">
        <v>2011</v>
      </c>
      <c r="D82" s="201" t="s">
        <v>25</v>
      </c>
      <c r="E82" s="50" t="s">
        <v>53</v>
      </c>
      <c r="F82" s="11">
        <v>13</v>
      </c>
      <c r="G82" s="49">
        <f t="shared" si="3"/>
        <v>232.14285714285714</v>
      </c>
      <c r="H82" s="187" t="s">
        <v>305</v>
      </c>
    </row>
    <row r="83" spans="1:8" x14ac:dyDescent="0.25">
      <c r="A83" s="8">
        <v>9</v>
      </c>
      <c r="B83" s="8" t="s">
        <v>57</v>
      </c>
      <c r="C83" s="9">
        <v>2013</v>
      </c>
      <c r="D83" s="201" t="s">
        <v>25</v>
      </c>
      <c r="E83" s="25" t="s">
        <v>58</v>
      </c>
      <c r="F83" s="23" t="s">
        <v>130</v>
      </c>
      <c r="G83" s="209" t="s">
        <v>130</v>
      </c>
      <c r="H83" s="188" t="s">
        <v>306</v>
      </c>
    </row>
    <row r="84" spans="1:8" x14ac:dyDescent="0.25">
      <c r="A84" s="8">
        <v>10</v>
      </c>
      <c r="B84" s="8" t="s">
        <v>60</v>
      </c>
      <c r="C84" s="9">
        <v>2015</v>
      </c>
      <c r="D84" s="201" t="s">
        <v>43</v>
      </c>
      <c r="E84" s="25" t="s">
        <v>62</v>
      </c>
      <c r="F84" s="23" t="s">
        <v>130</v>
      </c>
      <c r="G84" s="209" t="s">
        <v>130</v>
      </c>
      <c r="H84" s="186" t="s">
        <v>307</v>
      </c>
    </row>
    <row r="85" spans="1:8" x14ac:dyDescent="0.25">
      <c r="B85" s="32" t="s">
        <v>80</v>
      </c>
      <c r="C85" s="35" t="s">
        <v>85</v>
      </c>
      <c r="D85" s="34"/>
      <c r="E85" s="200" t="s">
        <v>82</v>
      </c>
      <c r="F85" s="36"/>
      <c r="G85" s="31"/>
      <c r="H85" s="31"/>
    </row>
    <row r="86" spans="1:8" x14ac:dyDescent="0.25">
      <c r="B86" s="32" t="s">
        <v>81</v>
      </c>
      <c r="C86" s="35" t="s">
        <v>86</v>
      </c>
      <c r="D86" s="4"/>
      <c r="E86" s="34" t="s">
        <v>82</v>
      </c>
      <c r="F86" s="36"/>
      <c r="G86" s="31"/>
      <c r="H86" s="31"/>
    </row>
    <row r="87" spans="1:8" x14ac:dyDescent="0.25">
      <c r="B87" s="18" t="s">
        <v>72</v>
      </c>
      <c r="C87" s="2" t="s">
        <v>69</v>
      </c>
    </row>
    <row r="88" spans="1:8" x14ac:dyDescent="0.25">
      <c r="B88" s="2" t="s">
        <v>180</v>
      </c>
      <c r="G88" s="19" t="s">
        <v>73</v>
      </c>
    </row>
    <row r="89" spans="1:8" x14ac:dyDescent="0.25">
      <c r="B89" s="2" t="s">
        <v>178</v>
      </c>
      <c r="D89" s="4" t="s">
        <v>182</v>
      </c>
      <c r="F89" s="130" t="s">
        <v>186</v>
      </c>
    </row>
    <row r="90" spans="1:8" ht="18.75" x14ac:dyDescent="0.3">
      <c r="B90" s="2" t="s">
        <v>280</v>
      </c>
      <c r="C90" s="20"/>
      <c r="D90" s="21"/>
      <c r="E90" s="28"/>
      <c r="F90" s="2" t="s">
        <v>74</v>
      </c>
    </row>
    <row r="91" spans="1:8" x14ac:dyDescent="0.25">
      <c r="B91" s="2" t="s">
        <v>91</v>
      </c>
      <c r="E91" s="29"/>
    </row>
    <row r="93" spans="1:8" x14ac:dyDescent="0.25">
      <c r="A93" s="2" t="s">
        <v>281</v>
      </c>
      <c r="H93" s="32"/>
    </row>
    <row r="94" spans="1:8" ht="15" x14ac:dyDescent="0.25">
      <c r="A94" s="240" t="s">
        <v>282</v>
      </c>
      <c r="B94" s="240"/>
      <c r="C94" s="240"/>
      <c r="D94" s="240"/>
      <c r="E94" s="240"/>
      <c r="F94" s="240"/>
      <c r="G94" s="240"/>
      <c r="H94" s="240"/>
    </row>
    <row r="95" spans="1:8" ht="15" x14ac:dyDescent="0.25">
      <c r="A95" s="240"/>
      <c r="B95" s="240"/>
      <c r="C95" s="240"/>
      <c r="D95" s="240"/>
      <c r="E95" s="240"/>
      <c r="F95" s="240"/>
      <c r="G95" s="240"/>
      <c r="H95" s="240"/>
    </row>
    <row r="96" spans="1:8" x14ac:dyDescent="0.25">
      <c r="A96" s="194"/>
      <c r="B96" s="2" t="s">
        <v>312</v>
      </c>
      <c r="C96" s="194"/>
      <c r="D96" s="194"/>
      <c r="E96" s="194"/>
      <c r="F96" s="194"/>
      <c r="G96" s="210"/>
      <c r="H96" s="194"/>
    </row>
    <row r="97" spans="1:8" x14ac:dyDescent="0.25">
      <c r="A97" s="194"/>
      <c r="C97" s="194"/>
      <c r="D97" s="194"/>
      <c r="E97" s="194"/>
      <c r="F97" s="194"/>
      <c r="G97" s="210"/>
      <c r="H97" s="194"/>
    </row>
    <row r="98" spans="1:8" x14ac:dyDescent="0.25">
      <c r="A98" s="194"/>
      <c r="B98" s="194"/>
      <c r="C98" s="194"/>
      <c r="D98" s="194"/>
      <c r="E98" s="194"/>
      <c r="F98" s="194"/>
      <c r="G98" s="210"/>
      <c r="H98" s="194"/>
    </row>
    <row r="99" spans="1:8" ht="18.75" x14ac:dyDescent="0.3">
      <c r="B99" s="121"/>
      <c r="C99" s="63" t="s">
        <v>295</v>
      </c>
      <c r="E99" s="63"/>
      <c r="F99" s="63"/>
    </row>
    <row r="100" spans="1:8" ht="18.75" x14ac:dyDescent="0.3">
      <c r="B100" s="121"/>
      <c r="C100" s="63"/>
      <c r="E100" s="63" t="s">
        <v>76</v>
      </c>
      <c r="F100" s="63"/>
      <c r="G100" s="1"/>
    </row>
    <row r="101" spans="1:8" ht="18.75" x14ac:dyDescent="0.3">
      <c r="E101" s="128" t="s">
        <v>83</v>
      </c>
      <c r="G101" s="1"/>
    </row>
    <row r="102" spans="1:8" ht="47.25" x14ac:dyDescent="0.25">
      <c r="A102" s="52" t="s">
        <v>93</v>
      </c>
      <c r="B102" s="11" t="s">
        <v>94</v>
      </c>
      <c r="C102" s="5" t="s">
        <v>1</v>
      </c>
      <c r="D102" s="5" t="s">
        <v>63</v>
      </c>
      <c r="E102" s="206" t="s">
        <v>2</v>
      </c>
      <c r="F102" s="206" t="s">
        <v>3</v>
      </c>
      <c r="G102" s="206" t="s">
        <v>4</v>
      </c>
      <c r="H102" s="5" t="s">
        <v>5</v>
      </c>
    </row>
    <row r="103" spans="1:8" x14ac:dyDescent="0.25">
      <c r="A103" s="185">
        <v>1</v>
      </c>
      <c r="B103" s="13" t="s">
        <v>48</v>
      </c>
      <c r="C103" s="12">
        <v>2014</v>
      </c>
      <c r="D103" s="9" t="s">
        <v>43</v>
      </c>
      <c r="E103" s="25" t="s">
        <v>50</v>
      </c>
      <c r="F103" s="11">
        <v>66</v>
      </c>
      <c r="G103" s="49">
        <f>((F103)*1000)/80.5</f>
        <v>819.87577639751555</v>
      </c>
      <c r="H103" s="189" t="s">
        <v>306</v>
      </c>
    </row>
    <row r="104" spans="1:8" x14ac:dyDescent="0.25">
      <c r="A104" s="185">
        <v>2</v>
      </c>
      <c r="B104" s="13" t="s">
        <v>45</v>
      </c>
      <c r="C104" s="12">
        <v>2014</v>
      </c>
      <c r="D104" s="9" t="s">
        <v>43</v>
      </c>
      <c r="E104" s="25" t="s">
        <v>84</v>
      </c>
      <c r="F104" s="11">
        <v>63</v>
      </c>
      <c r="G104" s="49">
        <f>((F104)*1000)/80.5</f>
        <v>782.60869565217388</v>
      </c>
      <c r="H104" s="189" t="s">
        <v>306</v>
      </c>
    </row>
    <row r="105" spans="1:8" x14ac:dyDescent="0.25">
      <c r="A105" s="185">
        <v>3</v>
      </c>
      <c r="B105" s="8" t="s">
        <v>60</v>
      </c>
      <c r="C105" s="9">
        <v>2015</v>
      </c>
      <c r="D105" s="201" t="s">
        <v>43</v>
      </c>
      <c r="E105" s="25" t="s">
        <v>62</v>
      </c>
      <c r="F105" s="9">
        <v>5</v>
      </c>
      <c r="G105" s="49">
        <f>((F105)*1000)/80.5</f>
        <v>62.111801242236027</v>
      </c>
      <c r="H105" s="189" t="s">
        <v>307</v>
      </c>
    </row>
    <row r="106" spans="1:8" x14ac:dyDescent="0.25">
      <c r="B106" s="2" t="s">
        <v>312</v>
      </c>
      <c r="G106" s="193"/>
    </row>
    <row r="108" spans="1:8" ht="18.75" x14ac:dyDescent="0.3">
      <c r="B108" s="18" t="s">
        <v>87</v>
      </c>
      <c r="C108" s="2" t="s">
        <v>69</v>
      </c>
      <c r="D108" s="20"/>
    </row>
    <row r="109" spans="1:8" x14ac:dyDescent="0.25">
      <c r="B109" s="2" t="s">
        <v>176</v>
      </c>
      <c r="G109" s="214" t="s">
        <v>88</v>
      </c>
    </row>
    <row r="110" spans="1:8" x14ac:dyDescent="0.25">
      <c r="B110" s="2" t="s">
        <v>183</v>
      </c>
      <c r="D110" s="131" t="s">
        <v>184</v>
      </c>
      <c r="F110" s="219" t="s">
        <v>185</v>
      </c>
    </row>
    <row r="111" spans="1:8" x14ac:dyDescent="0.25">
      <c r="B111" s="2" t="s">
        <v>89</v>
      </c>
    </row>
    <row r="112" spans="1:8" x14ac:dyDescent="0.25">
      <c r="B112" s="2" t="s">
        <v>90</v>
      </c>
    </row>
    <row r="113" spans="2:8" x14ac:dyDescent="0.25">
      <c r="B113" s="2" t="s">
        <v>312</v>
      </c>
      <c r="C113" s="39"/>
      <c r="D113" s="39"/>
    </row>
    <row r="114" spans="2:8" x14ac:dyDescent="0.25">
      <c r="D114" s="21"/>
      <c r="E114" s="28"/>
    </row>
    <row r="115" spans="2:8" ht="18.75" x14ac:dyDescent="0.3">
      <c r="C115" s="127"/>
      <c r="E115" s="29"/>
    </row>
    <row r="116" spans="2:8" x14ac:dyDescent="0.25">
      <c r="E116" s="2"/>
      <c r="F116" s="27"/>
      <c r="H116" s="30"/>
    </row>
    <row r="117" spans="2:8" x14ac:dyDescent="0.25">
      <c r="G117" s="208"/>
    </row>
  </sheetData>
  <mergeCells count="2">
    <mergeCell ref="A43:H44"/>
    <mergeCell ref="A94:H95"/>
  </mergeCells>
  <hyperlinks>
    <hyperlink ref="D110" r:id="rId1"/>
  </hyperlinks>
  <pageMargins left="0.31496062992125984" right="0.31496062992125984" top="0.35433070866141736" bottom="0.35433070866141736" header="0.11811023622047245" footer="0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5"/>
  <sheetViews>
    <sheetView view="pageBreakPreview" topLeftCell="B91" zoomScale="106" zoomScaleNormal="100" zoomScaleSheetLayoutView="106" workbookViewId="0">
      <selection activeCell="L103" sqref="L103"/>
    </sheetView>
  </sheetViews>
  <sheetFormatPr defaultRowHeight="15.75" x14ac:dyDescent="0.25"/>
  <cols>
    <col min="1" max="1" width="4.140625" style="2" customWidth="1"/>
    <col min="2" max="2" width="21.85546875" style="2" customWidth="1"/>
    <col min="3" max="3" width="11" style="2" customWidth="1"/>
    <col min="4" max="4" width="11.85546875" style="2" customWidth="1"/>
    <col min="5" max="5" width="12.7109375" style="27" customWidth="1"/>
    <col min="6" max="6" width="13.28515625" style="30" customWidth="1"/>
    <col min="7" max="7" width="14.7109375" style="1" customWidth="1"/>
  </cols>
  <sheetData>
    <row r="1" spans="1:7" x14ac:dyDescent="0.25">
      <c r="C1" s="63" t="s">
        <v>295</v>
      </c>
      <c r="E1" s="63"/>
      <c r="F1" s="63"/>
      <c r="G1" s="207"/>
    </row>
    <row r="2" spans="1:7" x14ac:dyDescent="0.25">
      <c r="C2" s="63"/>
      <c r="D2" s="63" t="s">
        <v>124</v>
      </c>
      <c r="E2" s="66"/>
      <c r="F2" s="63"/>
    </row>
    <row r="3" spans="1:7" x14ac:dyDescent="0.25">
      <c r="C3" s="63"/>
      <c r="D3" s="63" t="s">
        <v>78</v>
      </c>
      <c r="E3" s="63"/>
      <c r="F3" s="63"/>
    </row>
    <row r="4" spans="1:7" ht="12.75" customHeight="1" x14ac:dyDescent="0.25"/>
    <row r="5" spans="1:7" ht="36" customHeight="1" x14ac:dyDescent="0.25">
      <c r="A5" s="52" t="s">
        <v>93</v>
      </c>
      <c r="B5" s="11" t="s">
        <v>94</v>
      </c>
      <c r="C5" s="5" t="s">
        <v>1</v>
      </c>
      <c r="D5" s="5" t="s">
        <v>151</v>
      </c>
      <c r="E5" s="80" t="s">
        <v>153</v>
      </c>
      <c r="F5" s="6" t="s">
        <v>152</v>
      </c>
      <c r="G5" s="5" t="s">
        <v>5</v>
      </c>
    </row>
    <row r="6" spans="1:7" x14ac:dyDescent="0.25">
      <c r="A6" s="7" t="s">
        <v>6</v>
      </c>
      <c r="B6" s="8" t="s">
        <v>11</v>
      </c>
      <c r="C6" s="9">
        <v>2004</v>
      </c>
      <c r="D6" s="202" t="s">
        <v>107</v>
      </c>
      <c r="E6" s="79">
        <v>10300</v>
      </c>
      <c r="F6" s="78">
        <f t="shared" ref="F6:F20" si="0">E6*1000/12570</f>
        <v>819.41129673826572</v>
      </c>
      <c r="G6" s="59" t="s">
        <v>293</v>
      </c>
    </row>
    <row r="7" spans="1:7" x14ac:dyDescent="0.25">
      <c r="A7" s="7" t="s">
        <v>17</v>
      </c>
      <c r="B7" s="8" t="s">
        <v>18</v>
      </c>
      <c r="C7" s="9">
        <v>2001</v>
      </c>
      <c r="D7" s="11" t="s">
        <v>107</v>
      </c>
      <c r="E7" s="79">
        <v>9050</v>
      </c>
      <c r="F7" s="78">
        <f t="shared" si="0"/>
        <v>719.96817820206843</v>
      </c>
      <c r="G7" s="59" t="s">
        <v>289</v>
      </c>
    </row>
    <row r="8" spans="1:7" x14ac:dyDescent="0.25">
      <c r="A8" s="7" t="s">
        <v>10</v>
      </c>
      <c r="B8" s="8" t="s">
        <v>24</v>
      </c>
      <c r="C8" s="9">
        <v>2011</v>
      </c>
      <c r="D8" s="202" t="s">
        <v>31</v>
      </c>
      <c r="E8" s="79">
        <v>7070</v>
      </c>
      <c r="F8" s="78">
        <f t="shared" si="0"/>
        <v>562.45027844073195</v>
      </c>
      <c r="G8" s="59" t="s">
        <v>287</v>
      </c>
    </row>
    <row r="9" spans="1:7" x14ac:dyDescent="0.25">
      <c r="A9" s="7" t="s">
        <v>20</v>
      </c>
      <c r="B9" s="8" t="s">
        <v>27</v>
      </c>
      <c r="C9" s="9">
        <v>2007</v>
      </c>
      <c r="D9" s="11" t="s">
        <v>12</v>
      </c>
      <c r="E9" s="79">
        <v>6290</v>
      </c>
      <c r="F9" s="78">
        <f t="shared" si="0"/>
        <v>500.3977724741448</v>
      </c>
      <c r="G9" s="59" t="s">
        <v>289</v>
      </c>
    </row>
    <row r="10" spans="1:7" x14ac:dyDescent="0.25">
      <c r="A10" s="7" t="s">
        <v>26</v>
      </c>
      <c r="B10" s="8" t="s">
        <v>39</v>
      </c>
      <c r="C10" s="9">
        <v>2012</v>
      </c>
      <c r="D10" s="11" t="s">
        <v>25</v>
      </c>
      <c r="E10" s="79">
        <v>4010</v>
      </c>
      <c r="F10" s="78">
        <f t="shared" si="0"/>
        <v>319.01352426412092</v>
      </c>
      <c r="G10" s="59" t="s">
        <v>291</v>
      </c>
    </row>
    <row r="11" spans="1:7" x14ac:dyDescent="0.25">
      <c r="A11" s="7" t="s">
        <v>14</v>
      </c>
      <c r="B11" s="8" t="s">
        <v>45</v>
      </c>
      <c r="C11" s="9">
        <v>2014</v>
      </c>
      <c r="D11" s="11" t="s">
        <v>43</v>
      </c>
      <c r="E11" s="79">
        <v>3820</v>
      </c>
      <c r="F11" s="78">
        <f t="shared" si="0"/>
        <v>303.89817024661892</v>
      </c>
      <c r="G11" s="59" t="s">
        <v>289</v>
      </c>
    </row>
    <row r="12" spans="1:7" x14ac:dyDescent="0.25">
      <c r="A12" s="7" t="s">
        <v>23</v>
      </c>
      <c r="B12" s="8" t="s">
        <v>48</v>
      </c>
      <c r="C12" s="9">
        <v>2014</v>
      </c>
      <c r="D12" s="11" t="s">
        <v>43</v>
      </c>
      <c r="E12" s="79">
        <v>3600</v>
      </c>
      <c r="F12" s="78">
        <f t="shared" si="0"/>
        <v>286.39618138424822</v>
      </c>
      <c r="G12" s="59" t="s">
        <v>292</v>
      </c>
    </row>
    <row r="13" spans="1:7" x14ac:dyDescent="0.25">
      <c r="A13" s="7" t="s">
        <v>29</v>
      </c>
      <c r="B13" s="8" t="s">
        <v>42</v>
      </c>
      <c r="C13" s="9">
        <v>2013</v>
      </c>
      <c r="D13" s="202" t="s">
        <v>25</v>
      </c>
      <c r="E13" s="79">
        <v>3240</v>
      </c>
      <c r="F13" s="78">
        <f t="shared" si="0"/>
        <v>257.75656324582337</v>
      </c>
      <c r="G13" s="59" t="s">
        <v>291</v>
      </c>
    </row>
    <row r="14" spans="1:7" x14ac:dyDescent="0.25">
      <c r="A14" s="7" t="s">
        <v>33</v>
      </c>
      <c r="B14" s="8" t="s">
        <v>34</v>
      </c>
      <c r="C14" s="9">
        <v>2011</v>
      </c>
      <c r="D14" s="202" t="s">
        <v>31</v>
      </c>
      <c r="E14" s="79">
        <v>3180</v>
      </c>
      <c r="F14" s="78">
        <f t="shared" si="0"/>
        <v>252.98329355608593</v>
      </c>
      <c r="G14" s="59" t="s">
        <v>289</v>
      </c>
    </row>
    <row r="15" spans="1:7" x14ac:dyDescent="0.25">
      <c r="A15" s="7" t="s">
        <v>64</v>
      </c>
      <c r="B15" s="8" t="s">
        <v>30</v>
      </c>
      <c r="C15" s="9">
        <v>2009</v>
      </c>
      <c r="D15" s="11" t="s">
        <v>31</v>
      </c>
      <c r="E15" s="79">
        <v>2920</v>
      </c>
      <c r="F15" s="78">
        <f t="shared" si="0"/>
        <v>232.29912490055688</v>
      </c>
      <c r="G15" s="59" t="s">
        <v>288</v>
      </c>
    </row>
    <row r="16" spans="1:7" x14ac:dyDescent="0.25">
      <c r="A16" s="7" t="s">
        <v>38</v>
      </c>
      <c r="B16" s="8" t="s">
        <v>52</v>
      </c>
      <c r="C16" s="9">
        <v>2013</v>
      </c>
      <c r="D16" s="202" t="s">
        <v>25</v>
      </c>
      <c r="E16" s="79">
        <v>1530</v>
      </c>
      <c r="F16" s="78">
        <f t="shared" si="0"/>
        <v>121.71837708830549</v>
      </c>
      <c r="G16" s="59" t="s">
        <v>289</v>
      </c>
    </row>
    <row r="17" spans="1:7" x14ac:dyDescent="0.25">
      <c r="A17" s="7" t="s">
        <v>41</v>
      </c>
      <c r="B17" s="272" t="s">
        <v>55</v>
      </c>
      <c r="C17" s="273">
        <v>2011</v>
      </c>
      <c r="D17" s="202" t="s">
        <v>31</v>
      </c>
      <c r="E17" s="79">
        <v>1330</v>
      </c>
      <c r="F17" s="78">
        <f t="shared" si="0"/>
        <v>105.80747812251393</v>
      </c>
      <c r="G17" s="59" t="s">
        <v>288</v>
      </c>
    </row>
    <row r="18" spans="1:7" x14ac:dyDescent="0.25">
      <c r="A18" s="7" t="s">
        <v>44</v>
      </c>
      <c r="B18" s="8" t="s">
        <v>126</v>
      </c>
      <c r="C18" s="9">
        <v>2014</v>
      </c>
      <c r="D18" s="11" t="s">
        <v>43</v>
      </c>
      <c r="E18" s="79">
        <v>1210</v>
      </c>
      <c r="F18" s="78">
        <f t="shared" si="0"/>
        <v>96.260938743038977</v>
      </c>
      <c r="G18" s="59" t="s">
        <v>289</v>
      </c>
    </row>
    <row r="19" spans="1:7" x14ac:dyDescent="0.25">
      <c r="A19" s="7" t="s">
        <v>47</v>
      </c>
      <c r="B19" s="8" t="s">
        <v>127</v>
      </c>
      <c r="C19" s="9">
        <v>2015</v>
      </c>
      <c r="D19" s="202" t="s">
        <v>43</v>
      </c>
      <c r="E19" s="12">
        <v>1060</v>
      </c>
      <c r="F19" s="78">
        <f t="shared" si="0"/>
        <v>84.327764518695304</v>
      </c>
      <c r="G19" s="59" t="s">
        <v>290</v>
      </c>
    </row>
    <row r="20" spans="1:7" x14ac:dyDescent="0.25">
      <c r="A20" s="7" t="s">
        <v>51</v>
      </c>
      <c r="B20" s="8" t="s">
        <v>103</v>
      </c>
      <c r="C20" s="9">
        <v>2013</v>
      </c>
      <c r="D20" s="202" t="s">
        <v>25</v>
      </c>
      <c r="E20" s="79">
        <v>980</v>
      </c>
      <c r="F20" s="78">
        <f t="shared" si="0"/>
        <v>77.96340493237868</v>
      </c>
      <c r="G20" s="59" t="s">
        <v>290</v>
      </c>
    </row>
    <row r="21" spans="1:7" x14ac:dyDescent="0.25">
      <c r="A21" s="14" t="s">
        <v>54</v>
      </c>
      <c r="B21" s="8" t="s">
        <v>128</v>
      </c>
      <c r="C21" s="9">
        <v>1997</v>
      </c>
      <c r="D21" s="11" t="s">
        <v>107</v>
      </c>
      <c r="E21" s="71" t="s">
        <v>129</v>
      </c>
      <c r="F21" s="70"/>
      <c r="G21" s="59"/>
    </row>
    <row r="22" spans="1:7" x14ac:dyDescent="0.25">
      <c r="B22" s="66" t="s">
        <v>150</v>
      </c>
      <c r="G22" s="34"/>
    </row>
    <row r="23" spans="1:7" ht="18.75" x14ac:dyDescent="0.3">
      <c r="B23" s="2" t="s">
        <v>147</v>
      </c>
      <c r="C23" s="20"/>
      <c r="D23" s="21"/>
      <c r="E23" s="28"/>
      <c r="F23" s="152" t="s">
        <v>276</v>
      </c>
      <c r="G23" s="34"/>
    </row>
    <row r="24" spans="1:7" ht="15.75" customHeight="1" x14ac:dyDescent="0.25">
      <c r="A24" s="15"/>
      <c r="B24" s="2" t="s">
        <v>148</v>
      </c>
      <c r="F24" s="72"/>
      <c r="G24" s="34"/>
    </row>
    <row r="25" spans="1:7" x14ac:dyDescent="0.25">
      <c r="C25" s="63" t="s">
        <v>295</v>
      </c>
      <c r="E25" s="63"/>
      <c r="F25" s="63"/>
      <c r="G25" s="207"/>
    </row>
    <row r="26" spans="1:7" x14ac:dyDescent="0.25">
      <c r="C26" s="63"/>
      <c r="D26" s="66" t="s">
        <v>124</v>
      </c>
      <c r="E26" s="63"/>
      <c r="F26" s="63"/>
    </row>
    <row r="27" spans="1:7" x14ac:dyDescent="0.25">
      <c r="C27" s="63"/>
      <c r="D27" s="27" t="s">
        <v>131</v>
      </c>
      <c r="E27" s="63"/>
      <c r="F27" s="63"/>
    </row>
    <row r="28" spans="1:7" x14ac:dyDescent="0.25">
      <c r="B28" s="37"/>
      <c r="C28" s="37"/>
      <c r="D28" s="63"/>
      <c r="E28" s="63"/>
      <c r="F28" s="63"/>
      <c r="G28" s="63"/>
    </row>
    <row r="29" spans="1:7" ht="41.25" customHeight="1" x14ac:dyDescent="0.25">
      <c r="A29" s="52" t="s">
        <v>93</v>
      </c>
      <c r="B29" s="11" t="s">
        <v>94</v>
      </c>
      <c r="C29" s="5" t="s">
        <v>1</v>
      </c>
      <c r="D29" s="5" t="s">
        <v>63</v>
      </c>
      <c r="E29" s="45" t="s">
        <v>2</v>
      </c>
      <c r="F29" s="45" t="s">
        <v>4</v>
      </c>
      <c r="G29" s="47" t="s">
        <v>5</v>
      </c>
    </row>
    <row r="30" spans="1:7" x14ac:dyDescent="0.25">
      <c r="A30" s="7" t="s">
        <v>6</v>
      </c>
      <c r="B30" s="8" t="s">
        <v>24</v>
      </c>
      <c r="C30" s="9">
        <v>2011</v>
      </c>
      <c r="D30" s="202" t="s">
        <v>31</v>
      </c>
      <c r="E30" s="79">
        <v>7070</v>
      </c>
      <c r="F30" s="78">
        <f t="shared" ref="F30:F42" si="1">E30*1000/12570</f>
        <v>562.45027844073195</v>
      </c>
      <c r="G30" s="59" t="s">
        <v>287</v>
      </c>
    </row>
    <row r="31" spans="1:7" x14ac:dyDescent="0.25">
      <c r="A31" s="7" t="s">
        <v>17</v>
      </c>
      <c r="B31" s="8" t="s">
        <v>27</v>
      </c>
      <c r="C31" s="9">
        <v>2007</v>
      </c>
      <c r="D31" s="11" t="s">
        <v>12</v>
      </c>
      <c r="E31" s="79">
        <v>6290</v>
      </c>
      <c r="F31" s="78">
        <f t="shared" si="1"/>
        <v>500.3977724741448</v>
      </c>
      <c r="G31" s="59" t="s">
        <v>289</v>
      </c>
    </row>
    <row r="32" spans="1:7" x14ac:dyDescent="0.25">
      <c r="A32" s="7" t="s">
        <v>10</v>
      </c>
      <c r="B32" s="8" t="s">
        <v>39</v>
      </c>
      <c r="C32" s="9">
        <v>2012</v>
      </c>
      <c r="D32" s="11" t="s">
        <v>25</v>
      </c>
      <c r="E32" s="79">
        <v>4010</v>
      </c>
      <c r="F32" s="78">
        <f t="shared" si="1"/>
        <v>319.01352426412092</v>
      </c>
      <c r="G32" s="59" t="s">
        <v>291</v>
      </c>
    </row>
    <row r="33" spans="1:7" x14ac:dyDescent="0.25">
      <c r="A33" s="7" t="s">
        <v>20</v>
      </c>
      <c r="B33" s="8" t="s">
        <v>45</v>
      </c>
      <c r="C33" s="9">
        <v>2014</v>
      </c>
      <c r="D33" s="11" t="s">
        <v>43</v>
      </c>
      <c r="E33" s="79">
        <v>3820</v>
      </c>
      <c r="F33" s="78">
        <f t="shared" si="1"/>
        <v>303.89817024661892</v>
      </c>
      <c r="G33" s="59" t="s">
        <v>289</v>
      </c>
    </row>
    <row r="34" spans="1:7" x14ac:dyDescent="0.25">
      <c r="A34" s="7" t="s">
        <v>26</v>
      </c>
      <c r="B34" s="8" t="s">
        <v>48</v>
      </c>
      <c r="C34" s="9">
        <v>2014</v>
      </c>
      <c r="D34" s="11" t="s">
        <v>43</v>
      </c>
      <c r="E34" s="79">
        <v>3600</v>
      </c>
      <c r="F34" s="78">
        <f t="shared" si="1"/>
        <v>286.39618138424822</v>
      </c>
      <c r="G34" s="59" t="s">
        <v>292</v>
      </c>
    </row>
    <row r="35" spans="1:7" x14ac:dyDescent="0.25">
      <c r="A35" s="7" t="s">
        <v>14</v>
      </c>
      <c r="B35" s="8" t="s">
        <v>42</v>
      </c>
      <c r="C35" s="9">
        <v>2013</v>
      </c>
      <c r="D35" s="202" t="s">
        <v>25</v>
      </c>
      <c r="E35" s="79">
        <v>3240</v>
      </c>
      <c r="F35" s="78">
        <f t="shared" si="1"/>
        <v>257.75656324582337</v>
      </c>
      <c r="G35" s="59" t="s">
        <v>291</v>
      </c>
    </row>
    <row r="36" spans="1:7" x14ac:dyDescent="0.25">
      <c r="A36" s="7" t="s">
        <v>23</v>
      </c>
      <c r="B36" s="8" t="s">
        <v>34</v>
      </c>
      <c r="C36" s="9">
        <v>2011</v>
      </c>
      <c r="D36" s="202" t="s">
        <v>31</v>
      </c>
      <c r="E36" s="79">
        <v>3180</v>
      </c>
      <c r="F36" s="78">
        <f t="shared" si="1"/>
        <v>252.98329355608593</v>
      </c>
      <c r="G36" s="59" t="s">
        <v>289</v>
      </c>
    </row>
    <row r="37" spans="1:7" x14ac:dyDescent="0.25">
      <c r="A37" s="7" t="s">
        <v>29</v>
      </c>
      <c r="B37" s="8" t="s">
        <v>30</v>
      </c>
      <c r="C37" s="9">
        <v>2009</v>
      </c>
      <c r="D37" s="11" t="s">
        <v>31</v>
      </c>
      <c r="E37" s="79">
        <v>2920</v>
      </c>
      <c r="F37" s="78">
        <f t="shared" si="1"/>
        <v>232.29912490055688</v>
      </c>
      <c r="G37" s="59" t="s">
        <v>288</v>
      </c>
    </row>
    <row r="38" spans="1:7" x14ac:dyDescent="0.25">
      <c r="A38" s="7" t="s">
        <v>33</v>
      </c>
      <c r="B38" s="8" t="s">
        <v>52</v>
      </c>
      <c r="C38" s="9">
        <v>2013</v>
      </c>
      <c r="D38" s="202" t="s">
        <v>25</v>
      </c>
      <c r="E38" s="79">
        <v>1530</v>
      </c>
      <c r="F38" s="78">
        <f t="shared" si="1"/>
        <v>121.71837708830549</v>
      </c>
      <c r="G38" s="59" t="s">
        <v>289</v>
      </c>
    </row>
    <row r="39" spans="1:7" x14ac:dyDescent="0.25">
      <c r="A39" s="7" t="s">
        <v>64</v>
      </c>
      <c r="B39" s="13" t="s">
        <v>55</v>
      </c>
      <c r="C39" s="9">
        <v>2011</v>
      </c>
      <c r="D39" s="202" t="s">
        <v>31</v>
      </c>
      <c r="E39" s="79">
        <v>1330</v>
      </c>
      <c r="F39" s="78">
        <f t="shared" si="1"/>
        <v>105.80747812251393</v>
      </c>
      <c r="G39" s="59" t="s">
        <v>288</v>
      </c>
    </row>
    <row r="40" spans="1:7" x14ac:dyDescent="0.25">
      <c r="A40" s="7" t="s">
        <v>38</v>
      </c>
      <c r="B40" s="8" t="s">
        <v>126</v>
      </c>
      <c r="C40" s="9">
        <v>2014</v>
      </c>
      <c r="D40" s="11" t="s">
        <v>43</v>
      </c>
      <c r="E40" s="79">
        <v>1210</v>
      </c>
      <c r="F40" s="78">
        <f t="shared" si="1"/>
        <v>96.260938743038977</v>
      </c>
      <c r="G40" s="59" t="s">
        <v>289</v>
      </c>
    </row>
    <row r="41" spans="1:7" x14ac:dyDescent="0.25">
      <c r="A41" s="7" t="s">
        <v>41</v>
      </c>
      <c r="B41" s="8" t="s">
        <v>127</v>
      </c>
      <c r="C41" s="9">
        <v>2015</v>
      </c>
      <c r="D41" s="202" t="s">
        <v>43</v>
      </c>
      <c r="E41" s="12">
        <v>1060</v>
      </c>
      <c r="F41" s="78">
        <f t="shared" si="1"/>
        <v>84.327764518695304</v>
      </c>
      <c r="G41" s="59" t="s">
        <v>290</v>
      </c>
    </row>
    <row r="42" spans="1:7" x14ac:dyDescent="0.25">
      <c r="A42" s="7" t="s">
        <v>44</v>
      </c>
      <c r="B42" s="8" t="s">
        <v>103</v>
      </c>
      <c r="C42" s="9">
        <v>2013</v>
      </c>
      <c r="D42" s="202" t="s">
        <v>25</v>
      </c>
      <c r="E42" s="79">
        <v>980</v>
      </c>
      <c r="F42" s="78">
        <f t="shared" si="1"/>
        <v>77.96340493237868</v>
      </c>
      <c r="G42" s="59" t="s">
        <v>290</v>
      </c>
    </row>
    <row r="43" spans="1:7" ht="19.5" customHeight="1" x14ac:dyDescent="0.25">
      <c r="B43" s="66" t="s">
        <v>150</v>
      </c>
    </row>
    <row r="44" spans="1:7" x14ac:dyDescent="0.25">
      <c r="B44" s="2" t="s">
        <v>147</v>
      </c>
      <c r="F44" s="152" t="s">
        <v>276</v>
      </c>
    </row>
    <row r="45" spans="1:7" x14ac:dyDescent="0.25">
      <c r="B45" s="2" t="s">
        <v>148</v>
      </c>
    </row>
    <row r="46" spans="1:7" x14ac:dyDescent="0.25">
      <c r="B46" s="2" t="s">
        <v>312</v>
      </c>
    </row>
    <row r="49" spans="1:7" x14ac:dyDescent="0.25">
      <c r="C49" s="63" t="s">
        <v>295</v>
      </c>
      <c r="E49" s="63"/>
      <c r="F49" s="63"/>
      <c r="G49" s="207"/>
    </row>
    <row r="50" spans="1:7" x14ac:dyDescent="0.25">
      <c r="D50" s="66" t="s">
        <v>124</v>
      </c>
      <c r="E50" s="63"/>
      <c r="F50" s="63"/>
      <c r="G50" s="63"/>
    </row>
    <row r="51" spans="1:7" ht="18.75" x14ac:dyDescent="0.3">
      <c r="D51" s="183" t="s">
        <v>272</v>
      </c>
    </row>
    <row r="53" spans="1:7" ht="41.25" customHeight="1" x14ac:dyDescent="0.25">
      <c r="A53" s="52" t="s">
        <v>93</v>
      </c>
      <c r="B53" s="11" t="s">
        <v>94</v>
      </c>
      <c r="C53" s="5" t="s">
        <v>1</v>
      </c>
      <c r="D53" s="5" t="s">
        <v>151</v>
      </c>
      <c r="E53" s="80" t="s">
        <v>153</v>
      </c>
      <c r="F53" s="6" t="s">
        <v>152</v>
      </c>
      <c r="G53" s="5" t="s">
        <v>5</v>
      </c>
    </row>
    <row r="54" spans="1:7" x14ac:dyDescent="0.25">
      <c r="A54" s="7" t="s">
        <v>6</v>
      </c>
      <c r="B54" s="8" t="s">
        <v>24</v>
      </c>
      <c r="C54" s="9">
        <v>2011</v>
      </c>
      <c r="D54" s="202" t="s">
        <v>31</v>
      </c>
      <c r="E54" s="79">
        <v>7070</v>
      </c>
      <c r="F54" s="78">
        <f>E54*1000/12050</f>
        <v>586.72199170124486</v>
      </c>
      <c r="G54" s="59" t="s">
        <v>287</v>
      </c>
    </row>
    <row r="55" spans="1:7" x14ac:dyDescent="0.25">
      <c r="A55" s="7" t="s">
        <v>17</v>
      </c>
      <c r="B55" s="8" t="s">
        <v>39</v>
      </c>
      <c r="C55" s="9">
        <v>2012</v>
      </c>
      <c r="D55" s="11" t="s">
        <v>25</v>
      </c>
      <c r="E55" s="79">
        <v>4010</v>
      </c>
      <c r="F55" s="78">
        <f t="shared" ref="F55:F65" si="2">E55*1000/12050</f>
        <v>332.78008298755185</v>
      </c>
      <c r="G55" s="59" t="s">
        <v>291</v>
      </c>
    </row>
    <row r="56" spans="1:7" x14ac:dyDescent="0.25">
      <c r="A56" s="7" t="s">
        <v>10</v>
      </c>
      <c r="B56" s="8" t="s">
        <v>45</v>
      </c>
      <c r="C56" s="9">
        <v>2014</v>
      </c>
      <c r="D56" s="11" t="s">
        <v>43</v>
      </c>
      <c r="E56" s="79">
        <v>3820</v>
      </c>
      <c r="F56" s="78">
        <f t="shared" si="2"/>
        <v>317.01244813278009</v>
      </c>
      <c r="G56" s="59" t="s">
        <v>294</v>
      </c>
    </row>
    <row r="57" spans="1:7" x14ac:dyDescent="0.25">
      <c r="A57" s="7" t="s">
        <v>20</v>
      </c>
      <c r="B57" s="8" t="s">
        <v>48</v>
      </c>
      <c r="C57" s="9">
        <v>2014</v>
      </c>
      <c r="D57" s="11" t="s">
        <v>43</v>
      </c>
      <c r="E57" s="79">
        <v>3600</v>
      </c>
      <c r="F57" s="78">
        <f t="shared" si="2"/>
        <v>298.75518672199172</v>
      </c>
      <c r="G57" s="59" t="s">
        <v>292</v>
      </c>
    </row>
    <row r="58" spans="1:7" x14ac:dyDescent="0.25">
      <c r="A58" s="7" t="s">
        <v>26</v>
      </c>
      <c r="B58" s="8" t="s">
        <v>42</v>
      </c>
      <c r="C58" s="9">
        <v>2013</v>
      </c>
      <c r="D58" s="202" t="s">
        <v>25</v>
      </c>
      <c r="E58" s="79">
        <v>3240</v>
      </c>
      <c r="F58" s="78">
        <f t="shared" si="2"/>
        <v>268.87966804979254</v>
      </c>
      <c r="G58" s="59" t="s">
        <v>291</v>
      </c>
    </row>
    <row r="59" spans="1:7" x14ac:dyDescent="0.25">
      <c r="A59" s="7" t="s">
        <v>14</v>
      </c>
      <c r="B59" s="8" t="s">
        <v>34</v>
      </c>
      <c r="C59" s="9">
        <v>2011</v>
      </c>
      <c r="D59" s="202" t="s">
        <v>31</v>
      </c>
      <c r="E59" s="79">
        <v>3180</v>
      </c>
      <c r="F59" s="78">
        <f t="shared" si="2"/>
        <v>263.90041493775931</v>
      </c>
      <c r="G59" s="59" t="s">
        <v>294</v>
      </c>
    </row>
    <row r="60" spans="1:7" x14ac:dyDescent="0.25">
      <c r="A60" s="7" t="s">
        <v>23</v>
      </c>
      <c r="B60" s="8" t="s">
        <v>30</v>
      </c>
      <c r="C60" s="9">
        <v>2009</v>
      </c>
      <c r="D60" s="11" t="s">
        <v>31</v>
      </c>
      <c r="E60" s="79">
        <v>2920</v>
      </c>
      <c r="F60" s="78">
        <f t="shared" si="2"/>
        <v>242.32365145228215</v>
      </c>
      <c r="G60" s="59" t="s">
        <v>288</v>
      </c>
    </row>
    <row r="61" spans="1:7" x14ac:dyDescent="0.25">
      <c r="A61" s="7" t="s">
        <v>29</v>
      </c>
      <c r="B61" s="8" t="s">
        <v>52</v>
      </c>
      <c r="C61" s="9">
        <v>2013</v>
      </c>
      <c r="D61" s="202" t="s">
        <v>25</v>
      </c>
      <c r="E61" s="79">
        <v>1530</v>
      </c>
      <c r="F61" s="78">
        <f t="shared" si="2"/>
        <v>126.97095435684648</v>
      </c>
      <c r="G61" s="59" t="s">
        <v>294</v>
      </c>
    </row>
    <row r="62" spans="1:7" x14ac:dyDescent="0.25">
      <c r="A62" s="7" t="s">
        <v>33</v>
      </c>
      <c r="B62" s="13" t="s">
        <v>55</v>
      </c>
      <c r="C62" s="9">
        <v>2011</v>
      </c>
      <c r="D62" s="202" t="s">
        <v>31</v>
      </c>
      <c r="E62" s="79">
        <v>1330</v>
      </c>
      <c r="F62" s="78">
        <f t="shared" si="2"/>
        <v>110.3734439834025</v>
      </c>
      <c r="G62" s="59" t="s">
        <v>288</v>
      </c>
    </row>
    <row r="63" spans="1:7" x14ac:dyDescent="0.25">
      <c r="A63" s="7" t="s">
        <v>64</v>
      </c>
      <c r="B63" s="8" t="s">
        <v>126</v>
      </c>
      <c r="C63" s="9">
        <v>2014</v>
      </c>
      <c r="D63" s="11" t="s">
        <v>43</v>
      </c>
      <c r="E63" s="79">
        <v>1210</v>
      </c>
      <c r="F63" s="78">
        <f t="shared" si="2"/>
        <v>100.4149377593361</v>
      </c>
      <c r="G63" s="59" t="s">
        <v>294</v>
      </c>
    </row>
    <row r="64" spans="1:7" x14ac:dyDescent="0.25">
      <c r="A64" s="7" t="s">
        <v>38</v>
      </c>
      <c r="B64" s="8" t="s">
        <v>127</v>
      </c>
      <c r="C64" s="9">
        <v>2015</v>
      </c>
      <c r="D64" s="202" t="s">
        <v>43</v>
      </c>
      <c r="E64" s="12">
        <v>1060</v>
      </c>
      <c r="F64" s="78">
        <f t="shared" si="2"/>
        <v>87.966804979253112</v>
      </c>
      <c r="G64" s="59" t="s">
        <v>290</v>
      </c>
    </row>
    <row r="65" spans="1:7" s="16" customFormat="1" x14ac:dyDescent="0.25">
      <c r="A65" s="7" t="s">
        <v>41</v>
      </c>
      <c r="B65" s="8" t="s">
        <v>103</v>
      </c>
      <c r="C65" s="9">
        <v>2013</v>
      </c>
      <c r="D65" s="202" t="s">
        <v>25</v>
      </c>
      <c r="E65" s="79">
        <v>980</v>
      </c>
      <c r="F65" s="78">
        <f t="shared" si="2"/>
        <v>81.327800829875514</v>
      </c>
      <c r="G65" s="59" t="s">
        <v>290</v>
      </c>
    </row>
    <row r="66" spans="1:7" x14ac:dyDescent="0.25">
      <c r="B66" s="66" t="s">
        <v>150</v>
      </c>
    </row>
    <row r="67" spans="1:7" ht="18.75" x14ac:dyDescent="0.3">
      <c r="B67" s="2" t="s">
        <v>147</v>
      </c>
      <c r="C67" s="20"/>
      <c r="D67" s="21"/>
      <c r="E67" s="28"/>
      <c r="F67" s="152" t="s">
        <v>273</v>
      </c>
    </row>
    <row r="68" spans="1:7" x14ac:dyDescent="0.25">
      <c r="B68" s="2" t="s">
        <v>145</v>
      </c>
      <c r="F68" s="33"/>
    </row>
    <row r="69" spans="1:7" x14ac:dyDescent="0.25">
      <c r="B69" s="2" t="s">
        <v>312</v>
      </c>
    </row>
    <row r="72" spans="1:7" x14ac:dyDescent="0.25">
      <c r="C72" s="63" t="s">
        <v>295</v>
      </c>
      <c r="E72" s="63"/>
      <c r="F72" s="63"/>
      <c r="G72" s="207"/>
    </row>
    <row r="73" spans="1:7" x14ac:dyDescent="0.25">
      <c r="D73" s="66" t="s">
        <v>124</v>
      </c>
      <c r="E73" s="63"/>
      <c r="F73" s="63"/>
      <c r="G73" s="63"/>
    </row>
    <row r="74" spans="1:7" ht="18.75" x14ac:dyDescent="0.3">
      <c r="B74" s="37"/>
      <c r="C74" s="37"/>
      <c r="D74" s="183" t="s">
        <v>79</v>
      </c>
      <c r="E74" s="37"/>
      <c r="F74" s="37"/>
      <c r="G74" s="37"/>
    </row>
    <row r="75" spans="1:7" x14ac:dyDescent="0.25">
      <c r="F75" s="1"/>
    </row>
    <row r="76" spans="1:7" ht="47.25" x14ac:dyDescent="0.25">
      <c r="A76" s="52" t="s">
        <v>93</v>
      </c>
      <c r="B76" s="11" t="s">
        <v>94</v>
      </c>
      <c r="C76" s="5" t="s">
        <v>1</v>
      </c>
      <c r="D76" s="5" t="s">
        <v>151</v>
      </c>
      <c r="E76" s="80" t="s">
        <v>153</v>
      </c>
      <c r="F76" s="6" t="s">
        <v>152</v>
      </c>
      <c r="G76" s="5" t="s">
        <v>5</v>
      </c>
    </row>
    <row r="77" spans="1:7" x14ac:dyDescent="0.25">
      <c r="A77" s="8">
        <v>2</v>
      </c>
      <c r="B77" s="8" t="s">
        <v>39</v>
      </c>
      <c r="C77" s="9">
        <v>2012</v>
      </c>
      <c r="D77" s="11" t="s">
        <v>25</v>
      </c>
      <c r="E77" s="79">
        <v>4010</v>
      </c>
      <c r="F77" s="78">
        <f t="shared" ref="F77:F84" si="3">E77*1000/6630</f>
        <v>604.82654600301657</v>
      </c>
      <c r="G77" s="59" t="s">
        <v>291</v>
      </c>
    </row>
    <row r="78" spans="1:7" x14ac:dyDescent="0.25">
      <c r="A78" s="8">
        <v>3</v>
      </c>
      <c r="B78" s="8" t="s">
        <v>45</v>
      </c>
      <c r="C78" s="9">
        <v>2014</v>
      </c>
      <c r="D78" s="11" t="s">
        <v>43</v>
      </c>
      <c r="E78" s="79">
        <v>3820</v>
      </c>
      <c r="F78" s="78">
        <f t="shared" si="3"/>
        <v>576.16892911010564</v>
      </c>
      <c r="G78" s="59" t="s">
        <v>289</v>
      </c>
    </row>
    <row r="79" spans="1:7" x14ac:dyDescent="0.25">
      <c r="A79" s="8">
        <v>4</v>
      </c>
      <c r="B79" s="8" t="s">
        <v>48</v>
      </c>
      <c r="C79" s="9">
        <v>2014</v>
      </c>
      <c r="D79" s="11" t="s">
        <v>43</v>
      </c>
      <c r="E79" s="79">
        <v>3600</v>
      </c>
      <c r="F79" s="78">
        <f t="shared" si="3"/>
        <v>542.98642533936652</v>
      </c>
      <c r="G79" s="59" t="s">
        <v>292</v>
      </c>
    </row>
    <row r="80" spans="1:7" x14ac:dyDescent="0.25">
      <c r="A80" s="8">
        <v>5</v>
      </c>
      <c r="B80" s="8" t="s">
        <v>42</v>
      </c>
      <c r="C80" s="9">
        <v>2013</v>
      </c>
      <c r="D80" s="202" t="s">
        <v>25</v>
      </c>
      <c r="E80" s="79">
        <v>3240</v>
      </c>
      <c r="F80" s="78">
        <f t="shared" si="3"/>
        <v>488.68778280542989</v>
      </c>
      <c r="G80" s="59" t="s">
        <v>125</v>
      </c>
    </row>
    <row r="81" spans="1:7" x14ac:dyDescent="0.25">
      <c r="A81" s="8">
        <v>7</v>
      </c>
      <c r="B81" s="8" t="s">
        <v>52</v>
      </c>
      <c r="C81" s="9">
        <v>2013</v>
      </c>
      <c r="D81" s="202" t="s">
        <v>25</v>
      </c>
      <c r="E81" s="79">
        <v>1530</v>
      </c>
      <c r="F81" s="78">
        <f t="shared" si="3"/>
        <v>230.76923076923077</v>
      </c>
      <c r="G81" s="59" t="s">
        <v>289</v>
      </c>
    </row>
    <row r="82" spans="1:7" x14ac:dyDescent="0.25">
      <c r="A82" s="8">
        <v>9</v>
      </c>
      <c r="B82" s="8" t="s">
        <v>126</v>
      </c>
      <c r="C82" s="9">
        <v>2014</v>
      </c>
      <c r="D82" s="11" t="s">
        <v>43</v>
      </c>
      <c r="E82" s="79">
        <v>1210</v>
      </c>
      <c r="F82" s="78">
        <f t="shared" si="3"/>
        <v>182.50377073906486</v>
      </c>
      <c r="G82" s="59" t="s">
        <v>289</v>
      </c>
    </row>
    <row r="83" spans="1:7" x14ac:dyDescent="0.25">
      <c r="A83" s="8">
        <v>10</v>
      </c>
      <c r="B83" s="8" t="s">
        <v>127</v>
      </c>
      <c r="C83" s="9">
        <v>2015</v>
      </c>
      <c r="D83" s="202" t="s">
        <v>43</v>
      </c>
      <c r="E83" s="12">
        <v>1060</v>
      </c>
      <c r="F83" s="78">
        <f t="shared" si="3"/>
        <v>159.87933634992459</v>
      </c>
      <c r="G83" s="59" t="s">
        <v>290</v>
      </c>
    </row>
    <row r="84" spans="1:7" x14ac:dyDescent="0.25">
      <c r="A84" s="8">
        <v>11</v>
      </c>
      <c r="B84" s="8" t="s">
        <v>103</v>
      </c>
      <c r="C84" s="9">
        <v>2013</v>
      </c>
      <c r="D84" s="202" t="s">
        <v>25</v>
      </c>
      <c r="E84" s="79">
        <v>980</v>
      </c>
      <c r="F84" s="78">
        <f t="shared" si="3"/>
        <v>147.81297134238309</v>
      </c>
      <c r="G84" s="59" t="s">
        <v>290</v>
      </c>
    </row>
    <row r="85" spans="1:7" x14ac:dyDescent="0.25">
      <c r="B85" s="66" t="s">
        <v>150</v>
      </c>
    </row>
    <row r="86" spans="1:7" x14ac:dyDescent="0.25">
      <c r="B86" s="2" t="s">
        <v>147</v>
      </c>
      <c r="C86" s="3"/>
      <c r="D86" s="1"/>
      <c r="E86" s="34"/>
      <c r="F86" s="152" t="s">
        <v>274</v>
      </c>
      <c r="G86" s="62"/>
    </row>
    <row r="87" spans="1:7" x14ac:dyDescent="0.25">
      <c r="B87" s="2" t="s">
        <v>146</v>
      </c>
      <c r="C87" s="3"/>
      <c r="D87" s="1"/>
      <c r="E87" s="34"/>
      <c r="F87" s="61"/>
      <c r="G87" s="62"/>
    </row>
    <row r="88" spans="1:7" x14ac:dyDescent="0.25">
      <c r="B88" s="2" t="s">
        <v>312</v>
      </c>
      <c r="C88" s="3"/>
      <c r="D88" s="1"/>
      <c r="F88" s="61"/>
      <c r="G88" s="62"/>
    </row>
    <row r="89" spans="1:7" x14ac:dyDescent="0.25">
      <c r="F89" s="61"/>
      <c r="G89" s="62"/>
    </row>
    <row r="96" spans="1:7" x14ac:dyDescent="0.25">
      <c r="C96" s="63" t="s">
        <v>295</v>
      </c>
      <c r="E96" s="63"/>
      <c r="F96" s="63"/>
      <c r="G96" s="207"/>
    </row>
    <row r="97" spans="1:7" x14ac:dyDescent="0.25">
      <c r="D97" s="66" t="s">
        <v>124</v>
      </c>
      <c r="E97" s="63"/>
      <c r="F97" s="63"/>
    </row>
    <row r="98" spans="1:7" ht="18.75" x14ac:dyDescent="0.3">
      <c r="D98" s="183" t="s">
        <v>83</v>
      </c>
      <c r="E98" s="63"/>
      <c r="F98" s="63"/>
    </row>
    <row r="99" spans="1:7" x14ac:dyDescent="0.25">
      <c r="F99" s="1"/>
    </row>
    <row r="100" spans="1:7" ht="47.25" x14ac:dyDescent="0.25">
      <c r="A100" s="52" t="s">
        <v>93</v>
      </c>
      <c r="B100" s="11" t="s">
        <v>94</v>
      </c>
      <c r="C100" s="5" t="s">
        <v>1</v>
      </c>
      <c r="D100" s="5" t="s">
        <v>151</v>
      </c>
      <c r="E100" s="80" t="s">
        <v>153</v>
      </c>
      <c r="F100" s="6" t="s">
        <v>152</v>
      </c>
      <c r="G100" s="5" t="s">
        <v>5</v>
      </c>
    </row>
    <row r="101" spans="1:7" x14ac:dyDescent="0.25">
      <c r="A101" s="8">
        <v>1</v>
      </c>
      <c r="B101" s="8" t="s">
        <v>45</v>
      </c>
      <c r="C101" s="9">
        <v>2014</v>
      </c>
      <c r="D101" s="11" t="s">
        <v>43</v>
      </c>
      <c r="E101" s="217">
        <v>3820</v>
      </c>
      <c r="F101" s="78">
        <f>E101*1000/6130</f>
        <v>623.16476345840135</v>
      </c>
      <c r="G101" s="59" t="s">
        <v>294</v>
      </c>
    </row>
    <row r="102" spans="1:7" x14ac:dyDescent="0.25">
      <c r="A102" s="8">
        <v>2</v>
      </c>
      <c r="B102" s="8" t="s">
        <v>48</v>
      </c>
      <c r="C102" s="9">
        <v>2014</v>
      </c>
      <c r="D102" s="11" t="s">
        <v>43</v>
      </c>
      <c r="E102" s="217">
        <v>3600</v>
      </c>
      <c r="F102" s="78">
        <f>E102*1000/6130</f>
        <v>587.27569331158236</v>
      </c>
      <c r="G102" s="59" t="s">
        <v>292</v>
      </c>
    </row>
    <row r="103" spans="1:7" x14ac:dyDescent="0.25">
      <c r="A103" s="8">
        <v>6</v>
      </c>
      <c r="B103" s="8" t="s">
        <v>126</v>
      </c>
      <c r="C103" s="9">
        <v>2014</v>
      </c>
      <c r="D103" s="11" t="s">
        <v>43</v>
      </c>
      <c r="E103" s="217">
        <v>1210</v>
      </c>
      <c r="F103" s="78">
        <f>E103*1000/6130</f>
        <v>197.38988580750407</v>
      </c>
      <c r="G103" s="59" t="s">
        <v>294</v>
      </c>
    </row>
    <row r="104" spans="1:7" x14ac:dyDescent="0.25">
      <c r="A104" s="8">
        <v>7</v>
      </c>
      <c r="B104" s="8" t="s">
        <v>127</v>
      </c>
      <c r="C104" s="9">
        <v>2015</v>
      </c>
      <c r="D104" s="202" t="s">
        <v>43</v>
      </c>
      <c r="E104" s="218">
        <v>1060</v>
      </c>
      <c r="F104" s="78">
        <f>E104*1000/6130</f>
        <v>172.92006525285481</v>
      </c>
      <c r="G104" s="59" t="s">
        <v>75</v>
      </c>
    </row>
    <row r="105" spans="1:7" x14ac:dyDescent="0.25">
      <c r="A105" s="4"/>
      <c r="B105" s="2" t="s">
        <v>312</v>
      </c>
      <c r="E105" s="216"/>
    </row>
    <row r="106" spans="1:7" x14ac:dyDescent="0.25">
      <c r="A106" s="4"/>
      <c r="B106" s="18" t="s">
        <v>87</v>
      </c>
    </row>
    <row r="107" spans="1:7" x14ac:dyDescent="0.25">
      <c r="A107" s="4"/>
      <c r="B107" s="2" t="s">
        <v>150</v>
      </c>
      <c r="E107" s="2"/>
      <c r="F107" s="152" t="s">
        <v>275</v>
      </c>
    </row>
    <row r="108" spans="1:7" ht="18.75" x14ac:dyDescent="0.3">
      <c r="B108" s="2" t="s">
        <v>123</v>
      </c>
      <c r="C108" s="20"/>
      <c r="D108" s="20"/>
    </row>
    <row r="109" spans="1:7" x14ac:dyDescent="0.25">
      <c r="B109" s="2" t="s">
        <v>149</v>
      </c>
      <c r="C109" s="39"/>
      <c r="D109" s="39"/>
    </row>
    <row r="115" spans="2:5" ht="18.75" x14ac:dyDescent="0.3">
      <c r="C115" s="20"/>
      <c r="D115" s="21"/>
      <c r="E115" s="28"/>
    </row>
    <row r="117" spans="2:5" x14ac:dyDescent="0.25">
      <c r="B117" s="66"/>
    </row>
    <row r="120" spans="2:5" x14ac:dyDescent="0.25">
      <c r="C120" s="38"/>
    </row>
    <row r="123" spans="2:5" x14ac:dyDescent="0.25">
      <c r="B123" s="66"/>
    </row>
    <row r="125" spans="2:5" x14ac:dyDescent="0.25">
      <c r="B125" s="66"/>
    </row>
  </sheetData>
  <pageMargins left="0.88541666666666663" right="0.31496062992125984" top="0.3543307086614173" bottom="0.3543307086614173" header="0.11811023622047244" footer="0.1181102362204724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87"/>
  <sheetViews>
    <sheetView tabSelected="1" view="pageBreakPreview" topLeftCell="A88" zoomScale="118" zoomScaleNormal="100" zoomScaleSheetLayoutView="118" workbookViewId="0">
      <selection activeCell="J28" sqref="J28"/>
    </sheetView>
  </sheetViews>
  <sheetFormatPr defaultRowHeight="15.75" x14ac:dyDescent="0.25"/>
  <cols>
    <col min="1" max="1" width="4.140625" style="2" customWidth="1"/>
    <col min="2" max="2" width="23.5703125" style="2" customWidth="1"/>
    <col min="3" max="3" width="11.140625" style="2" customWidth="1"/>
    <col min="4" max="4" width="12.42578125" style="2" customWidth="1"/>
    <col min="5" max="5" width="12.5703125" style="27" customWidth="1"/>
    <col min="6" max="6" width="14.42578125" style="30" customWidth="1"/>
    <col min="7" max="7" width="13.140625" style="153" customWidth="1"/>
  </cols>
  <sheetData>
    <row r="1" spans="1:7" x14ac:dyDescent="0.25">
      <c r="B1" s="63"/>
      <c r="C1" s="63" t="s">
        <v>295</v>
      </c>
      <c r="F1" s="33"/>
      <c r="G1" s="177"/>
    </row>
    <row r="2" spans="1:7" x14ac:dyDescent="0.25">
      <c r="B2" s="63"/>
      <c r="C2" s="63"/>
      <c r="D2" s="63" t="s">
        <v>110</v>
      </c>
      <c r="E2" s="63"/>
      <c r="F2" s="63"/>
    </row>
    <row r="3" spans="1:7" x14ac:dyDescent="0.25">
      <c r="B3" s="63"/>
      <c r="C3" s="63"/>
      <c r="D3" s="63" t="s">
        <v>78</v>
      </c>
      <c r="E3" s="63"/>
      <c r="F3" s="63"/>
    </row>
    <row r="5" spans="1:7" ht="31.5" x14ac:dyDescent="0.25">
      <c r="A5" s="52" t="s">
        <v>93</v>
      </c>
      <c r="B5" s="11" t="s">
        <v>94</v>
      </c>
      <c r="C5" s="5" t="s">
        <v>1</v>
      </c>
      <c r="D5" s="5" t="s">
        <v>63</v>
      </c>
      <c r="E5" s="45" t="s">
        <v>2</v>
      </c>
      <c r="F5" s="46" t="s">
        <v>4</v>
      </c>
      <c r="G5" s="178" t="s">
        <v>5</v>
      </c>
    </row>
    <row r="6" spans="1:7" x14ac:dyDescent="0.25">
      <c r="A6" s="53" t="s">
        <v>6</v>
      </c>
      <c r="B6" s="54" t="s">
        <v>11</v>
      </c>
      <c r="C6" s="55">
        <v>2004</v>
      </c>
      <c r="D6" s="56" t="s">
        <v>12</v>
      </c>
      <c r="E6" s="68" t="s">
        <v>95</v>
      </c>
      <c r="F6" s="226">
        <f>(E6-25)*1000/52.4</f>
        <v>635.49618320610693</v>
      </c>
      <c r="G6" s="57" t="s">
        <v>96</v>
      </c>
    </row>
    <row r="7" spans="1:7" x14ac:dyDescent="0.25">
      <c r="A7" s="7" t="s">
        <v>17</v>
      </c>
      <c r="B7" s="8" t="s">
        <v>24</v>
      </c>
      <c r="C7" s="9">
        <v>2011</v>
      </c>
      <c r="D7" s="202" t="s">
        <v>31</v>
      </c>
      <c r="E7" s="67" t="s">
        <v>97</v>
      </c>
      <c r="F7" s="227">
        <f>(E7-25)*1000/52.4</f>
        <v>257.63358778625957</v>
      </c>
      <c r="G7" s="57" t="s">
        <v>98</v>
      </c>
    </row>
    <row r="8" spans="1:7" x14ac:dyDescent="0.25">
      <c r="A8" s="7" t="s">
        <v>10</v>
      </c>
      <c r="B8" s="8" t="s">
        <v>34</v>
      </c>
      <c r="C8" s="9">
        <v>2011</v>
      </c>
      <c r="D8" s="202" t="s">
        <v>31</v>
      </c>
      <c r="E8" s="67" t="s">
        <v>99</v>
      </c>
      <c r="F8" s="227">
        <f>(E8-25)*1000/52.4</f>
        <v>104.96183206106871</v>
      </c>
      <c r="G8" s="57" t="s">
        <v>98</v>
      </c>
    </row>
    <row r="9" spans="1:7" x14ac:dyDescent="0.25">
      <c r="A9" s="7" t="s">
        <v>20</v>
      </c>
      <c r="B9" s="8" t="s">
        <v>39</v>
      </c>
      <c r="C9" s="9">
        <v>2012</v>
      </c>
      <c r="D9" s="11" t="s">
        <v>25</v>
      </c>
      <c r="E9" s="67" t="s">
        <v>100</v>
      </c>
      <c r="F9" s="227">
        <f>(E9-25)*1000/52.4</f>
        <v>41.984732824427468</v>
      </c>
      <c r="G9" s="58" t="s">
        <v>101</v>
      </c>
    </row>
    <row r="10" spans="1:7" x14ac:dyDescent="0.25">
      <c r="A10" s="7" t="s">
        <v>14</v>
      </c>
      <c r="B10" s="8" t="s">
        <v>42</v>
      </c>
      <c r="C10" s="9">
        <v>2013</v>
      </c>
      <c r="D10" s="202" t="s">
        <v>25</v>
      </c>
      <c r="E10" s="12">
        <v>22.2</v>
      </c>
      <c r="F10" s="227">
        <v>0</v>
      </c>
      <c r="G10" s="58" t="s">
        <v>271</v>
      </c>
    </row>
    <row r="11" spans="1:7" x14ac:dyDescent="0.25">
      <c r="A11" s="7" t="s">
        <v>23</v>
      </c>
      <c r="B11" s="8" t="s">
        <v>48</v>
      </c>
      <c r="C11" s="9">
        <v>2014</v>
      </c>
      <c r="D11" s="11" t="s">
        <v>43</v>
      </c>
      <c r="E11" s="12">
        <v>21.8</v>
      </c>
      <c r="F11" s="227">
        <v>0</v>
      </c>
      <c r="G11" s="58" t="s">
        <v>101</v>
      </c>
    </row>
    <row r="12" spans="1:7" x14ac:dyDescent="0.25">
      <c r="A12" s="7" t="s">
        <v>29</v>
      </c>
      <c r="B12" s="8" t="s">
        <v>45</v>
      </c>
      <c r="C12" s="9">
        <v>2014</v>
      </c>
      <c r="D12" s="11" t="s">
        <v>43</v>
      </c>
      <c r="E12" s="12">
        <v>21.5</v>
      </c>
      <c r="F12" s="227">
        <v>0</v>
      </c>
      <c r="G12" s="58" t="s">
        <v>101</v>
      </c>
    </row>
    <row r="13" spans="1:7" x14ac:dyDescent="0.25">
      <c r="A13" s="7" t="s">
        <v>26</v>
      </c>
      <c r="B13" s="8" t="s">
        <v>30</v>
      </c>
      <c r="C13" s="9">
        <v>2009</v>
      </c>
      <c r="D13" s="11" t="s">
        <v>31</v>
      </c>
      <c r="E13" s="67" t="s">
        <v>102</v>
      </c>
      <c r="F13" s="227">
        <v>0</v>
      </c>
      <c r="G13" s="58" t="s">
        <v>271</v>
      </c>
    </row>
    <row r="14" spans="1:7" x14ac:dyDescent="0.25">
      <c r="A14" s="7" t="s">
        <v>33</v>
      </c>
      <c r="B14" s="8" t="s">
        <v>103</v>
      </c>
      <c r="C14" s="9">
        <v>2013</v>
      </c>
      <c r="D14" s="202" t="s">
        <v>25</v>
      </c>
      <c r="E14" s="12">
        <v>9.3000000000000007</v>
      </c>
      <c r="F14" s="227">
        <v>0</v>
      </c>
      <c r="G14" s="58" t="s">
        <v>101</v>
      </c>
    </row>
    <row r="15" spans="1:7" x14ac:dyDescent="0.25">
      <c r="A15" s="7" t="s">
        <v>64</v>
      </c>
      <c r="B15" s="8" t="s">
        <v>52</v>
      </c>
      <c r="C15" s="9">
        <v>2013</v>
      </c>
      <c r="D15" s="202" t="s">
        <v>25</v>
      </c>
      <c r="E15" s="9">
        <v>0</v>
      </c>
      <c r="F15" s="227">
        <v>0</v>
      </c>
      <c r="G15" s="58" t="s">
        <v>105</v>
      </c>
    </row>
    <row r="16" spans="1:7" x14ac:dyDescent="0.25">
      <c r="A16" s="7" t="s">
        <v>38</v>
      </c>
      <c r="B16" s="8" t="s">
        <v>55</v>
      </c>
      <c r="C16" s="9">
        <v>2013</v>
      </c>
      <c r="D16" s="202" t="s">
        <v>25</v>
      </c>
      <c r="E16" s="9">
        <v>0</v>
      </c>
      <c r="F16" s="227">
        <v>0</v>
      </c>
      <c r="G16" s="58" t="s">
        <v>105</v>
      </c>
    </row>
    <row r="17" spans="1:7" x14ac:dyDescent="0.25">
      <c r="A17" s="7" t="s">
        <v>41</v>
      </c>
      <c r="B17" s="8" t="s">
        <v>106</v>
      </c>
      <c r="C17" s="9">
        <v>1995</v>
      </c>
      <c r="D17" s="11" t="s">
        <v>107</v>
      </c>
      <c r="E17" s="59" t="s">
        <v>108</v>
      </c>
      <c r="F17" s="227"/>
      <c r="G17" s="58"/>
    </row>
    <row r="18" spans="1:7" x14ac:dyDescent="0.25">
      <c r="A18" s="7" t="s">
        <v>44</v>
      </c>
      <c r="B18" s="8" t="s">
        <v>18</v>
      </c>
      <c r="C18" s="11">
        <v>2001</v>
      </c>
      <c r="D18" s="11" t="s">
        <v>107</v>
      </c>
      <c r="E18" s="59" t="s">
        <v>109</v>
      </c>
      <c r="F18" s="227"/>
      <c r="G18" s="58"/>
    </row>
    <row r="19" spans="1:7" x14ac:dyDescent="0.25">
      <c r="A19" s="7" t="s">
        <v>47</v>
      </c>
      <c r="B19" s="8" t="s">
        <v>27</v>
      </c>
      <c r="C19" s="9">
        <v>2007</v>
      </c>
      <c r="D19" s="11" t="s">
        <v>12</v>
      </c>
      <c r="E19" s="59" t="s">
        <v>109</v>
      </c>
      <c r="F19" s="227"/>
      <c r="G19" s="58"/>
    </row>
    <row r="20" spans="1:7" x14ac:dyDescent="0.25">
      <c r="A20" s="60"/>
      <c r="B20" s="2" t="s">
        <v>114</v>
      </c>
    </row>
    <row r="21" spans="1:7" x14ac:dyDescent="0.25">
      <c r="A21" s="60"/>
      <c r="B21" s="26" t="s">
        <v>115</v>
      </c>
      <c r="C21" s="125"/>
      <c r="D21" s="1"/>
      <c r="E21" s="34"/>
      <c r="F21" s="61"/>
      <c r="G21" s="179"/>
    </row>
    <row r="22" spans="1:7" x14ac:dyDescent="0.25">
      <c r="A22" s="60"/>
      <c r="B22" s="2" t="s">
        <v>112</v>
      </c>
    </row>
    <row r="23" spans="1:7" x14ac:dyDescent="0.25">
      <c r="A23" s="60"/>
      <c r="B23" s="2" t="s">
        <v>312</v>
      </c>
      <c r="C23" s="125"/>
      <c r="D23" s="1"/>
      <c r="E23" s="34"/>
      <c r="F23" s="61"/>
      <c r="G23" s="179"/>
    </row>
    <row r="24" spans="1:7" x14ac:dyDescent="0.25">
      <c r="A24" s="60"/>
      <c r="C24" s="195"/>
      <c r="D24" s="1"/>
      <c r="E24" s="34"/>
      <c r="F24" s="61"/>
      <c r="G24" s="179"/>
    </row>
    <row r="25" spans="1:7" s="22" customFormat="1" x14ac:dyDescent="0.25">
      <c r="C25" s="63" t="s">
        <v>295</v>
      </c>
      <c r="D25" s="63"/>
      <c r="E25" s="63"/>
      <c r="F25" s="63"/>
      <c r="G25" s="162"/>
    </row>
    <row r="26" spans="1:7" x14ac:dyDescent="0.25">
      <c r="D26" s="124" t="s">
        <v>110</v>
      </c>
      <c r="E26" s="63"/>
      <c r="F26" s="63"/>
    </row>
    <row r="27" spans="1:7" x14ac:dyDescent="0.25">
      <c r="C27" s="63"/>
      <c r="D27" s="63" t="s">
        <v>65</v>
      </c>
      <c r="E27" s="63"/>
      <c r="F27" s="63"/>
    </row>
    <row r="28" spans="1:7" ht="31.5" x14ac:dyDescent="0.25">
      <c r="A28" s="51" t="s">
        <v>93</v>
      </c>
      <c r="B28" s="11" t="s">
        <v>94</v>
      </c>
      <c r="C28" s="5" t="s">
        <v>1</v>
      </c>
      <c r="D28" s="5" t="s">
        <v>313</v>
      </c>
      <c r="E28" s="5" t="s">
        <v>2</v>
      </c>
      <c r="F28" s="46" t="s">
        <v>4</v>
      </c>
      <c r="G28" s="178" t="s">
        <v>5</v>
      </c>
    </row>
    <row r="29" spans="1:7" x14ac:dyDescent="0.25">
      <c r="A29" s="7" t="s">
        <v>17</v>
      </c>
      <c r="B29" s="8" t="s">
        <v>24</v>
      </c>
      <c r="C29" s="9">
        <v>2011</v>
      </c>
      <c r="D29" s="202" t="s">
        <v>31</v>
      </c>
      <c r="E29" s="67" t="s">
        <v>97</v>
      </c>
      <c r="F29" s="227">
        <f>(E29-25)*1000/52.4</f>
        <v>257.63358778625957</v>
      </c>
      <c r="G29" s="57" t="s">
        <v>98</v>
      </c>
    </row>
    <row r="30" spans="1:7" x14ac:dyDescent="0.25">
      <c r="A30" s="7" t="s">
        <v>10</v>
      </c>
      <c r="B30" s="8" t="s">
        <v>34</v>
      </c>
      <c r="C30" s="9">
        <v>2011</v>
      </c>
      <c r="D30" s="202" t="s">
        <v>31</v>
      </c>
      <c r="E30" s="67" t="s">
        <v>99</v>
      </c>
      <c r="F30" s="227">
        <f>(E30-25)*1000/52.4</f>
        <v>104.96183206106871</v>
      </c>
      <c r="G30" s="57" t="s">
        <v>98</v>
      </c>
    </row>
    <row r="31" spans="1:7" x14ac:dyDescent="0.25">
      <c r="A31" s="7" t="s">
        <v>20</v>
      </c>
      <c r="B31" s="8" t="s">
        <v>39</v>
      </c>
      <c r="C31" s="9">
        <v>2012</v>
      </c>
      <c r="D31" s="11" t="s">
        <v>25</v>
      </c>
      <c r="E31" s="67" t="s">
        <v>100</v>
      </c>
      <c r="F31" s="227">
        <f>(E31-25)*1000/52.4</f>
        <v>41.984732824427468</v>
      </c>
      <c r="G31" s="58" t="s">
        <v>101</v>
      </c>
    </row>
    <row r="32" spans="1:7" x14ac:dyDescent="0.25">
      <c r="A32" s="7" t="s">
        <v>14</v>
      </c>
      <c r="B32" s="8" t="s">
        <v>42</v>
      </c>
      <c r="C32" s="9">
        <v>2013</v>
      </c>
      <c r="D32" s="202" t="s">
        <v>25</v>
      </c>
      <c r="E32" s="12">
        <v>22.2</v>
      </c>
      <c r="F32" s="227">
        <v>0</v>
      </c>
      <c r="G32" s="58" t="s">
        <v>271</v>
      </c>
    </row>
    <row r="33" spans="1:7" x14ac:dyDescent="0.25">
      <c r="A33" s="7" t="s">
        <v>23</v>
      </c>
      <c r="B33" s="8" t="s">
        <v>48</v>
      </c>
      <c r="C33" s="9">
        <v>2014</v>
      </c>
      <c r="D33" s="11" t="s">
        <v>43</v>
      </c>
      <c r="E33" s="12">
        <v>21.8</v>
      </c>
      <c r="F33" s="227">
        <v>0</v>
      </c>
      <c r="G33" s="58" t="s">
        <v>101</v>
      </c>
    </row>
    <row r="34" spans="1:7" x14ac:dyDescent="0.25">
      <c r="A34" s="7" t="s">
        <v>29</v>
      </c>
      <c r="B34" s="8" t="s">
        <v>45</v>
      </c>
      <c r="C34" s="9">
        <v>2014</v>
      </c>
      <c r="D34" s="11" t="s">
        <v>43</v>
      </c>
      <c r="E34" s="12">
        <v>21.5</v>
      </c>
      <c r="F34" s="227">
        <v>0</v>
      </c>
      <c r="G34" s="58" t="s">
        <v>101</v>
      </c>
    </row>
    <row r="35" spans="1:7" x14ac:dyDescent="0.25">
      <c r="A35" s="7" t="s">
        <v>26</v>
      </c>
      <c r="B35" s="8" t="s">
        <v>30</v>
      </c>
      <c r="C35" s="9">
        <v>2009</v>
      </c>
      <c r="D35" s="11" t="s">
        <v>31</v>
      </c>
      <c r="E35" s="67" t="s">
        <v>102</v>
      </c>
      <c r="F35" s="227">
        <v>0</v>
      </c>
      <c r="G35" s="58" t="s">
        <v>271</v>
      </c>
    </row>
    <row r="36" spans="1:7" x14ac:dyDescent="0.25">
      <c r="A36" s="7" t="s">
        <v>33</v>
      </c>
      <c r="B36" s="8" t="s">
        <v>103</v>
      </c>
      <c r="C36" s="9">
        <v>2013</v>
      </c>
      <c r="D36" s="202" t="s">
        <v>25</v>
      </c>
      <c r="E36" s="12">
        <v>9.3000000000000007</v>
      </c>
      <c r="F36" s="227">
        <v>0</v>
      </c>
      <c r="G36" s="58" t="s">
        <v>101</v>
      </c>
    </row>
    <row r="37" spans="1:7" x14ac:dyDescent="0.25">
      <c r="A37" s="7" t="s">
        <v>64</v>
      </c>
      <c r="B37" s="8" t="s">
        <v>52</v>
      </c>
      <c r="C37" s="9">
        <v>2013</v>
      </c>
      <c r="D37" s="202" t="s">
        <v>25</v>
      </c>
      <c r="E37" s="12">
        <v>0</v>
      </c>
      <c r="F37" s="227">
        <v>0</v>
      </c>
      <c r="G37" s="58" t="s">
        <v>104</v>
      </c>
    </row>
    <row r="38" spans="1:7" x14ac:dyDescent="0.25">
      <c r="A38" s="7" t="s">
        <v>38</v>
      </c>
      <c r="B38" s="8" t="s">
        <v>55</v>
      </c>
      <c r="C38" s="9">
        <v>2011</v>
      </c>
      <c r="D38" s="202" t="s">
        <v>31</v>
      </c>
      <c r="E38" s="12">
        <v>0</v>
      </c>
      <c r="F38" s="227">
        <v>0</v>
      </c>
      <c r="G38" s="58" t="s">
        <v>105</v>
      </c>
    </row>
    <row r="39" spans="1:7" x14ac:dyDescent="0.25">
      <c r="A39" s="7" t="s">
        <v>44</v>
      </c>
      <c r="B39" s="8" t="s">
        <v>27</v>
      </c>
      <c r="C39" s="9">
        <v>2007</v>
      </c>
      <c r="D39" s="11" t="s">
        <v>12</v>
      </c>
      <c r="E39" s="59" t="s">
        <v>109</v>
      </c>
      <c r="F39" s="227">
        <v>0</v>
      </c>
      <c r="G39" s="58"/>
    </row>
    <row r="40" spans="1:7" x14ac:dyDescent="0.25">
      <c r="A40" s="60"/>
      <c r="B40" s="2" t="s">
        <v>312</v>
      </c>
    </row>
    <row r="41" spans="1:7" x14ac:dyDescent="0.25">
      <c r="A41" s="60"/>
      <c r="B41" s="2" t="s">
        <v>114</v>
      </c>
    </row>
    <row r="42" spans="1:7" x14ac:dyDescent="0.25">
      <c r="A42" s="60"/>
      <c r="B42" s="26" t="s">
        <v>111</v>
      </c>
      <c r="C42" s="125"/>
      <c r="D42" s="1"/>
      <c r="E42" s="34"/>
      <c r="F42" s="61"/>
      <c r="G42" s="179"/>
    </row>
    <row r="43" spans="1:7" s="16" customFormat="1" x14ac:dyDescent="0.25">
      <c r="A43" s="60"/>
      <c r="B43" s="2" t="s">
        <v>112</v>
      </c>
      <c r="C43" s="125"/>
      <c r="D43" s="1"/>
      <c r="E43" s="34"/>
      <c r="F43" s="61"/>
      <c r="G43" s="179"/>
    </row>
    <row r="44" spans="1:7" x14ac:dyDescent="0.25">
      <c r="B44" s="241" t="s">
        <v>285</v>
      </c>
      <c r="C44" s="241"/>
      <c r="D44" s="241"/>
      <c r="E44" s="241"/>
      <c r="F44" s="241"/>
      <c r="G44" s="241"/>
    </row>
    <row r="45" spans="1:7" x14ac:dyDescent="0.25">
      <c r="B45" s="241"/>
      <c r="C45" s="241"/>
      <c r="D45" s="241"/>
      <c r="E45" s="241"/>
      <c r="F45" s="241"/>
      <c r="G45" s="241"/>
    </row>
    <row r="46" spans="1:7" ht="18.75" x14ac:dyDescent="0.3">
      <c r="C46" s="63" t="s">
        <v>295</v>
      </c>
      <c r="E46" s="121"/>
      <c r="F46" s="121"/>
      <c r="G46" s="162"/>
    </row>
    <row r="47" spans="1:7" x14ac:dyDescent="0.25">
      <c r="C47" s="63"/>
      <c r="D47" s="63" t="s">
        <v>110</v>
      </c>
      <c r="E47" s="63"/>
      <c r="F47" s="63"/>
      <c r="G47" s="162"/>
    </row>
    <row r="48" spans="1:7" x14ac:dyDescent="0.25">
      <c r="D48" s="66" t="s">
        <v>66</v>
      </c>
    </row>
    <row r="49" spans="1:7" ht="31.5" x14ac:dyDescent="0.25">
      <c r="A49" s="52" t="s">
        <v>93</v>
      </c>
      <c r="B49" s="11" t="s">
        <v>94</v>
      </c>
      <c r="C49" s="5" t="s">
        <v>1</v>
      </c>
      <c r="D49" s="180" t="s">
        <v>314</v>
      </c>
      <c r="E49" s="228" t="s">
        <v>2</v>
      </c>
      <c r="F49" s="229" t="s">
        <v>4</v>
      </c>
      <c r="G49" s="178" t="s">
        <v>5</v>
      </c>
    </row>
    <row r="50" spans="1:7" x14ac:dyDescent="0.25">
      <c r="A50" s="7" t="s">
        <v>6</v>
      </c>
      <c r="B50" s="8" t="s">
        <v>24</v>
      </c>
      <c r="C50" s="9">
        <v>2011</v>
      </c>
      <c r="D50" s="202" t="s">
        <v>31</v>
      </c>
      <c r="E50" s="67" t="s">
        <v>97</v>
      </c>
      <c r="F50" s="227">
        <f t="shared" ref="F50:F55" si="0">(E50-20)*1000/39.1</f>
        <v>473.14578005115089</v>
      </c>
      <c r="G50" s="57" t="s">
        <v>98</v>
      </c>
    </row>
    <row r="51" spans="1:7" x14ac:dyDescent="0.25">
      <c r="A51" s="7" t="s">
        <v>17</v>
      </c>
      <c r="B51" s="8" t="s">
        <v>34</v>
      </c>
      <c r="C51" s="9">
        <v>2011</v>
      </c>
      <c r="D51" s="202" t="s">
        <v>31</v>
      </c>
      <c r="E51" s="67" t="s">
        <v>99</v>
      </c>
      <c r="F51" s="227">
        <f t="shared" si="0"/>
        <v>268.54219948849106</v>
      </c>
      <c r="G51" s="57" t="s">
        <v>98</v>
      </c>
    </row>
    <row r="52" spans="1:7" x14ac:dyDescent="0.25">
      <c r="A52" s="7" t="s">
        <v>10</v>
      </c>
      <c r="B52" s="8" t="s">
        <v>39</v>
      </c>
      <c r="C52" s="9">
        <v>2012</v>
      </c>
      <c r="D52" s="11" t="s">
        <v>25</v>
      </c>
      <c r="E52" s="67" t="s">
        <v>100</v>
      </c>
      <c r="F52" s="227">
        <f t="shared" si="0"/>
        <v>184.14322250639384</v>
      </c>
      <c r="G52" s="58" t="s">
        <v>101</v>
      </c>
    </row>
    <row r="53" spans="1:7" x14ac:dyDescent="0.25">
      <c r="A53" s="7" t="s">
        <v>20</v>
      </c>
      <c r="B53" s="8" t="s">
        <v>42</v>
      </c>
      <c r="C53" s="9">
        <v>2013</v>
      </c>
      <c r="D53" s="202" t="s">
        <v>25</v>
      </c>
      <c r="E53" s="12">
        <v>22.2</v>
      </c>
      <c r="F53" s="227">
        <f t="shared" si="0"/>
        <v>56.265984654731433</v>
      </c>
      <c r="G53" s="58" t="s">
        <v>271</v>
      </c>
    </row>
    <row r="54" spans="1:7" x14ac:dyDescent="0.25">
      <c r="A54" s="7" t="s">
        <v>26</v>
      </c>
      <c r="B54" s="8" t="s">
        <v>48</v>
      </c>
      <c r="C54" s="9">
        <v>2014</v>
      </c>
      <c r="D54" s="11" t="s">
        <v>43</v>
      </c>
      <c r="E54" s="12">
        <v>21.8</v>
      </c>
      <c r="F54" s="227">
        <f t="shared" si="0"/>
        <v>46.035805626598481</v>
      </c>
      <c r="G54" s="58" t="s">
        <v>101</v>
      </c>
    </row>
    <row r="55" spans="1:7" x14ac:dyDescent="0.25">
      <c r="A55" s="7" t="s">
        <v>14</v>
      </c>
      <c r="B55" s="8" t="s">
        <v>45</v>
      </c>
      <c r="C55" s="9">
        <v>2014</v>
      </c>
      <c r="D55" s="11" t="s">
        <v>43</v>
      </c>
      <c r="E55" s="12">
        <v>21.5</v>
      </c>
      <c r="F55" s="227">
        <f t="shared" si="0"/>
        <v>38.363171355498721</v>
      </c>
      <c r="G55" s="58" t="s">
        <v>101</v>
      </c>
    </row>
    <row r="56" spans="1:7" x14ac:dyDescent="0.25">
      <c r="A56" s="7" t="s">
        <v>23</v>
      </c>
      <c r="B56" s="8" t="s">
        <v>30</v>
      </c>
      <c r="C56" s="9">
        <v>2009</v>
      </c>
      <c r="D56" s="11" t="s">
        <v>31</v>
      </c>
      <c r="E56" s="67" t="s">
        <v>102</v>
      </c>
      <c r="F56" s="227">
        <v>0</v>
      </c>
      <c r="G56" s="58" t="s">
        <v>271</v>
      </c>
    </row>
    <row r="57" spans="1:7" x14ac:dyDescent="0.25">
      <c r="A57" s="7" t="s">
        <v>29</v>
      </c>
      <c r="B57" s="8" t="s">
        <v>103</v>
      </c>
      <c r="C57" s="9">
        <v>2013</v>
      </c>
      <c r="D57" s="202" t="s">
        <v>25</v>
      </c>
      <c r="E57" s="12">
        <v>9.3000000000000007</v>
      </c>
      <c r="F57" s="227">
        <v>0</v>
      </c>
      <c r="G57" s="58" t="s">
        <v>101</v>
      </c>
    </row>
    <row r="58" spans="1:7" x14ac:dyDescent="0.25">
      <c r="A58" s="7" t="s">
        <v>33</v>
      </c>
      <c r="B58" s="8" t="s">
        <v>52</v>
      </c>
      <c r="C58" s="9">
        <v>2013</v>
      </c>
      <c r="D58" s="202" t="s">
        <v>25</v>
      </c>
      <c r="E58" s="12">
        <v>0</v>
      </c>
      <c r="F58" s="227">
        <v>0</v>
      </c>
      <c r="G58" s="58" t="s">
        <v>105</v>
      </c>
    </row>
    <row r="59" spans="1:7" x14ac:dyDescent="0.25">
      <c r="A59" s="7" t="s">
        <v>64</v>
      </c>
      <c r="B59" s="8" t="s">
        <v>55</v>
      </c>
      <c r="C59" s="9">
        <v>2011</v>
      </c>
      <c r="D59" s="202" t="s">
        <v>31</v>
      </c>
      <c r="E59" s="12">
        <v>0</v>
      </c>
      <c r="F59" s="227">
        <v>0</v>
      </c>
      <c r="G59" s="58" t="s">
        <v>105</v>
      </c>
    </row>
    <row r="60" spans="1:7" s="16" customFormat="1" x14ac:dyDescent="0.25">
      <c r="A60" s="60"/>
      <c r="B60" s="18" t="s">
        <v>120</v>
      </c>
      <c r="C60" s="125"/>
      <c r="D60" s="125"/>
      <c r="E60" s="42"/>
      <c r="F60" s="65"/>
      <c r="G60" s="159"/>
    </row>
    <row r="61" spans="1:7" x14ac:dyDescent="0.25">
      <c r="B61" s="2" t="s">
        <v>114</v>
      </c>
    </row>
    <row r="62" spans="1:7" x14ac:dyDescent="0.25">
      <c r="B62" s="26" t="s">
        <v>119</v>
      </c>
      <c r="C62" s="126"/>
      <c r="D62" s="1"/>
      <c r="E62" s="34"/>
      <c r="F62" s="61"/>
    </row>
    <row r="63" spans="1:7" x14ac:dyDescent="0.25">
      <c r="B63" s="2" t="s">
        <v>113</v>
      </c>
      <c r="C63" s="195"/>
      <c r="D63" s="1"/>
      <c r="E63" s="34"/>
      <c r="F63" s="61"/>
    </row>
    <row r="64" spans="1:7" x14ac:dyDescent="0.25">
      <c r="C64" s="63" t="s">
        <v>295</v>
      </c>
      <c r="F64" s="33"/>
    </row>
    <row r="65" spans="1:7" x14ac:dyDescent="0.25">
      <c r="C65" s="63"/>
      <c r="D65" s="63" t="s">
        <v>110</v>
      </c>
      <c r="F65" s="33"/>
    </row>
    <row r="66" spans="1:7" ht="18.75" x14ac:dyDescent="0.3">
      <c r="D66" s="17" t="s">
        <v>79</v>
      </c>
      <c r="F66" s="1"/>
    </row>
    <row r="67" spans="1:7" ht="47.25" x14ac:dyDescent="0.25">
      <c r="A67" s="52" t="s">
        <v>93</v>
      </c>
      <c r="B67" s="11" t="s">
        <v>94</v>
      </c>
      <c r="C67" s="5" t="s">
        <v>1</v>
      </c>
      <c r="D67" s="5" t="s">
        <v>67</v>
      </c>
      <c r="E67" s="45" t="s">
        <v>2</v>
      </c>
      <c r="F67" s="46" t="s">
        <v>4</v>
      </c>
      <c r="G67" s="182" t="s">
        <v>5</v>
      </c>
    </row>
    <row r="68" spans="1:7" x14ac:dyDescent="0.25">
      <c r="A68" s="8">
        <v>3</v>
      </c>
      <c r="B68" s="13" t="s">
        <v>118</v>
      </c>
      <c r="C68" s="12">
        <v>2012</v>
      </c>
      <c r="D68" s="9" t="s">
        <v>25</v>
      </c>
      <c r="E68" s="67" t="s">
        <v>100</v>
      </c>
      <c r="F68" s="69">
        <f t="shared" ref="F68:F70" si="1">(E68-10)*1000/25.1</f>
        <v>685.25896414342628</v>
      </c>
      <c r="G68" s="58" t="s">
        <v>101</v>
      </c>
    </row>
    <row r="69" spans="1:7" x14ac:dyDescent="0.25">
      <c r="A69" s="8">
        <v>5</v>
      </c>
      <c r="B69" s="13" t="s">
        <v>45</v>
      </c>
      <c r="C69" s="12">
        <v>2014</v>
      </c>
      <c r="D69" s="9" t="s">
        <v>43</v>
      </c>
      <c r="E69" s="12">
        <v>21.8</v>
      </c>
      <c r="F69" s="69">
        <f t="shared" si="1"/>
        <v>470.11952191235059</v>
      </c>
      <c r="G69" s="58" t="s">
        <v>122</v>
      </c>
    </row>
    <row r="70" spans="1:7" x14ac:dyDescent="0.25">
      <c r="A70" s="8">
        <v>6</v>
      </c>
      <c r="B70" s="13" t="s">
        <v>48</v>
      </c>
      <c r="C70" s="12">
        <v>2014</v>
      </c>
      <c r="D70" s="9" t="s">
        <v>43</v>
      </c>
      <c r="E70" s="12">
        <v>21.5</v>
      </c>
      <c r="F70" s="69">
        <f t="shared" si="1"/>
        <v>458.16733067729081</v>
      </c>
      <c r="G70" s="58" t="s">
        <v>122</v>
      </c>
    </row>
    <row r="71" spans="1:7" x14ac:dyDescent="0.25">
      <c r="B71" s="18" t="s">
        <v>72</v>
      </c>
      <c r="F71" s="1"/>
    </row>
    <row r="72" spans="1:7" x14ac:dyDescent="0.25">
      <c r="A72" s="26" t="s">
        <v>117</v>
      </c>
    </row>
    <row r="73" spans="1:7" x14ac:dyDescent="0.25">
      <c r="B73" s="2" t="s">
        <v>116</v>
      </c>
      <c r="C73" s="125"/>
      <c r="D73" s="1"/>
      <c r="E73" s="34"/>
      <c r="F73" s="61"/>
    </row>
    <row r="74" spans="1:7" x14ac:dyDescent="0.25">
      <c r="B74" s="2" t="s">
        <v>312</v>
      </c>
      <c r="C74" s="125"/>
      <c r="D74" s="1"/>
      <c r="E74" s="34"/>
      <c r="F74" s="61"/>
      <c r="G74" s="179"/>
    </row>
    <row r="75" spans="1:7" x14ac:dyDescent="0.25">
      <c r="C75" s="195"/>
      <c r="D75" s="1"/>
      <c r="E75" s="34"/>
      <c r="F75" s="61"/>
      <c r="G75" s="179"/>
    </row>
    <row r="76" spans="1:7" ht="18.75" x14ac:dyDescent="0.3">
      <c r="C76" s="63"/>
      <c r="D76" s="17" t="s">
        <v>83</v>
      </c>
      <c r="E76" s="63"/>
      <c r="F76" s="63"/>
      <c r="G76" s="162"/>
    </row>
    <row r="77" spans="1:7" ht="47.25" x14ac:dyDescent="0.25">
      <c r="A77" s="52" t="s">
        <v>93</v>
      </c>
      <c r="B77" s="11" t="s">
        <v>94</v>
      </c>
      <c r="C77" s="5" t="s">
        <v>1</v>
      </c>
      <c r="D77" s="5" t="s">
        <v>67</v>
      </c>
      <c r="E77" s="45" t="s">
        <v>2</v>
      </c>
      <c r="F77" s="46" t="s">
        <v>4</v>
      </c>
      <c r="G77" s="180" t="s">
        <v>5</v>
      </c>
    </row>
    <row r="78" spans="1:7" x14ac:dyDescent="0.25">
      <c r="A78" s="8"/>
      <c r="B78" s="13" t="s">
        <v>48</v>
      </c>
      <c r="C78" s="12">
        <v>2014</v>
      </c>
      <c r="D78" s="9" t="s">
        <v>43</v>
      </c>
      <c r="E78" s="12">
        <v>21.8</v>
      </c>
      <c r="F78" s="69">
        <f t="shared" ref="F78:F79" si="2">(E78)*1000/25</f>
        <v>872</v>
      </c>
      <c r="G78" s="58" t="s">
        <v>101</v>
      </c>
    </row>
    <row r="79" spans="1:7" x14ac:dyDescent="0.25">
      <c r="A79" s="8"/>
      <c r="B79" s="13" t="s">
        <v>45</v>
      </c>
      <c r="C79" s="12">
        <v>2014</v>
      </c>
      <c r="D79" s="9" t="s">
        <v>43</v>
      </c>
      <c r="E79" s="12">
        <v>21.5</v>
      </c>
      <c r="F79" s="69">
        <f t="shared" si="2"/>
        <v>860</v>
      </c>
      <c r="G79" s="58" t="s">
        <v>101</v>
      </c>
    </row>
    <row r="80" spans="1:7" x14ac:dyDescent="0.25">
      <c r="A80" s="8"/>
      <c r="B80" s="8" t="s">
        <v>60</v>
      </c>
      <c r="C80" s="9">
        <v>2015</v>
      </c>
      <c r="D80" s="201" t="s">
        <v>43</v>
      </c>
      <c r="E80" s="9" t="s">
        <v>130</v>
      </c>
      <c r="F80" s="69" t="s">
        <v>130</v>
      </c>
      <c r="G80" s="58" t="s">
        <v>105</v>
      </c>
    </row>
    <row r="81" spans="1:7" s="123" customFormat="1" x14ac:dyDescent="0.25">
      <c r="A81" s="167"/>
      <c r="B81" s="18" t="s">
        <v>87</v>
      </c>
      <c r="C81" s="167"/>
      <c r="D81" s="167"/>
      <c r="E81" s="167"/>
      <c r="F81" s="167"/>
      <c r="G81" s="181"/>
    </row>
    <row r="82" spans="1:7" s="123" customFormat="1" x14ac:dyDescent="0.25">
      <c r="A82" s="167"/>
      <c r="B82" s="26" t="s">
        <v>174</v>
      </c>
      <c r="C82" s="126"/>
      <c r="D82" s="1"/>
      <c r="E82" s="34"/>
      <c r="F82" s="61"/>
      <c r="G82" s="181"/>
    </row>
    <row r="83" spans="1:7" s="123" customFormat="1" x14ac:dyDescent="0.25">
      <c r="A83" s="167"/>
      <c r="B83" s="2" t="s">
        <v>265</v>
      </c>
      <c r="C83" s="167"/>
      <c r="D83" s="167"/>
      <c r="E83" s="167"/>
      <c r="F83" s="167"/>
      <c r="G83" s="181"/>
    </row>
    <row r="84" spans="1:7" x14ac:dyDescent="0.25">
      <c r="B84" s="241" t="s">
        <v>285</v>
      </c>
      <c r="C84" s="241"/>
      <c r="D84" s="241"/>
      <c r="E84" s="241"/>
      <c r="F84" s="241"/>
      <c r="G84" s="241"/>
    </row>
    <row r="85" spans="1:7" x14ac:dyDescent="0.25">
      <c r="B85" s="241"/>
      <c r="C85" s="241"/>
      <c r="D85" s="241"/>
      <c r="E85" s="241"/>
      <c r="F85" s="241"/>
      <c r="G85" s="241"/>
    </row>
    <row r="86" spans="1:7" x14ac:dyDescent="0.25">
      <c r="B86" s="2" t="s">
        <v>286</v>
      </c>
    </row>
    <row r="87" spans="1:7" x14ac:dyDescent="0.25">
      <c r="B87" s="2" t="s">
        <v>312</v>
      </c>
    </row>
  </sheetData>
  <mergeCells count="2">
    <mergeCell ref="B44:G45"/>
    <mergeCell ref="B84:G85"/>
  </mergeCell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A2C4"/>
  </sheetPr>
  <dimension ref="A1:L111"/>
  <sheetViews>
    <sheetView topLeftCell="A19" zoomScale="96" zoomScaleNormal="96" zoomScaleSheetLayoutView="96" workbookViewId="0">
      <selection activeCell="K4" sqref="K4"/>
    </sheetView>
  </sheetViews>
  <sheetFormatPr defaultRowHeight="15.75" x14ac:dyDescent="0.25"/>
  <cols>
    <col min="1" max="1" width="4.140625" style="40" customWidth="1"/>
    <col min="2" max="2" width="20.7109375" style="40" customWidth="1"/>
    <col min="3" max="3" width="9.28515625" style="40" customWidth="1"/>
    <col min="4" max="4" width="7.5703125" style="40" customWidth="1"/>
    <col min="5" max="5" width="14.140625" style="103" customWidth="1"/>
    <col min="6" max="6" width="6.85546875" style="40" customWidth="1"/>
    <col min="7" max="7" width="10.42578125" style="40" customWidth="1"/>
    <col min="8" max="8" width="12.7109375" style="22" customWidth="1"/>
    <col min="9" max="9" width="11" style="22" customWidth="1"/>
    <col min="10" max="10" width="11.28515625" style="22" customWidth="1"/>
    <col min="11" max="11" width="11.28515625" customWidth="1"/>
    <col min="12" max="12" width="11.140625" customWidth="1"/>
  </cols>
  <sheetData>
    <row r="1" spans="1:12" ht="18.75" customHeight="1" x14ac:dyDescent="0.25">
      <c r="A1" s="243" t="s">
        <v>295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2" x14ac:dyDescent="0.25">
      <c r="A2" s="243" t="s">
        <v>154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2" x14ac:dyDescent="0.25">
      <c r="A3" s="243" t="s">
        <v>77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1:12" x14ac:dyDescent="0.25">
      <c r="A4" s="81"/>
      <c r="B4" s="81"/>
      <c r="C4" s="81"/>
      <c r="D4" s="81"/>
      <c r="E4" s="81"/>
      <c r="F4" s="81"/>
      <c r="G4" s="81"/>
      <c r="H4" s="82"/>
      <c r="I4" s="82"/>
      <c r="J4" s="82"/>
      <c r="K4" t="s">
        <v>266</v>
      </c>
    </row>
    <row r="5" spans="1:12" x14ac:dyDescent="0.25">
      <c r="A5" s="261" t="s">
        <v>155</v>
      </c>
      <c r="B5" s="249" t="s">
        <v>94</v>
      </c>
      <c r="C5" s="263" t="s">
        <v>156</v>
      </c>
      <c r="D5" s="265" t="s">
        <v>157</v>
      </c>
      <c r="E5" s="244" t="s">
        <v>158</v>
      </c>
      <c r="F5" s="245"/>
      <c r="G5" s="246"/>
      <c r="H5" s="247" t="s">
        <v>159</v>
      </c>
      <c r="I5" s="248"/>
      <c r="J5" s="247" t="s">
        <v>160</v>
      </c>
      <c r="K5" s="248"/>
      <c r="L5" s="259" t="s">
        <v>161</v>
      </c>
    </row>
    <row r="6" spans="1:12" ht="47.25" x14ac:dyDescent="0.25">
      <c r="A6" s="262"/>
      <c r="B6" s="250"/>
      <c r="C6" s="264"/>
      <c r="D6" s="266"/>
      <c r="E6" s="83" t="s">
        <v>2</v>
      </c>
      <c r="F6" s="84" t="s">
        <v>3</v>
      </c>
      <c r="G6" s="85" t="s">
        <v>162</v>
      </c>
      <c r="H6" s="83" t="s">
        <v>163</v>
      </c>
      <c r="I6" s="85" t="s">
        <v>165</v>
      </c>
      <c r="J6" s="86" t="s">
        <v>164</v>
      </c>
      <c r="K6" s="85" t="s">
        <v>165</v>
      </c>
      <c r="L6" s="259"/>
    </row>
    <row r="7" spans="1:12" x14ac:dyDescent="0.25">
      <c r="A7" s="14" t="s">
        <v>6</v>
      </c>
      <c r="B7" s="13" t="s">
        <v>11</v>
      </c>
      <c r="C7" s="10">
        <v>2004</v>
      </c>
      <c r="D7" s="215" t="s">
        <v>8</v>
      </c>
      <c r="E7" s="10" t="s">
        <v>13</v>
      </c>
      <c r="F7" s="10">
        <v>34</v>
      </c>
      <c r="G7" s="117">
        <f t="shared" ref="G7:G15" si="0">((F7+12)*1000)/62.5</f>
        <v>736</v>
      </c>
      <c r="H7" s="88">
        <f>[1]Фигуры!Q8</f>
        <v>10300</v>
      </c>
      <c r="I7" s="89">
        <f t="shared" ref="I7:I20" si="1">H7*1000/12570</f>
        <v>819.41129673826572</v>
      </c>
      <c r="J7" s="90">
        <v>58.3</v>
      </c>
      <c r="K7" s="233">
        <f>(J7-25)*1000/52.4</f>
        <v>635.49618320610693</v>
      </c>
      <c r="L7" s="91">
        <f t="shared" ref="L7:L20" si="2">G7+I7+K7</f>
        <v>2190.9074799443724</v>
      </c>
    </row>
    <row r="8" spans="1:12" x14ac:dyDescent="0.25">
      <c r="A8" s="14" t="s">
        <v>17</v>
      </c>
      <c r="B8" s="13" t="s">
        <v>24</v>
      </c>
      <c r="C8" s="12">
        <v>2011</v>
      </c>
      <c r="D8" s="215" t="s">
        <v>31</v>
      </c>
      <c r="E8" s="10" t="s">
        <v>22</v>
      </c>
      <c r="F8" s="10">
        <v>26</v>
      </c>
      <c r="G8" s="117">
        <f t="shared" si="0"/>
        <v>608</v>
      </c>
      <c r="H8" s="92">
        <f>'Фигуры 26 Мужчины все категории'!E8</f>
        <v>7070</v>
      </c>
      <c r="I8" s="87">
        <f t="shared" si="1"/>
        <v>562.45027844073195</v>
      </c>
      <c r="J8" s="93">
        <v>38.5</v>
      </c>
      <c r="K8" s="117">
        <f>(J8-25)*1000/52.4</f>
        <v>257.63358778625957</v>
      </c>
      <c r="L8" s="91">
        <f t="shared" si="2"/>
        <v>1428.0838662269914</v>
      </c>
    </row>
    <row r="9" spans="1:12" x14ac:dyDescent="0.25">
      <c r="A9" s="14" t="s">
        <v>10</v>
      </c>
      <c r="B9" s="13" t="s">
        <v>18</v>
      </c>
      <c r="C9" s="12">
        <v>2001</v>
      </c>
      <c r="D9" s="12" t="s">
        <v>8</v>
      </c>
      <c r="E9" s="10" t="s">
        <v>19</v>
      </c>
      <c r="F9" s="10">
        <v>28</v>
      </c>
      <c r="G9" s="117">
        <f t="shared" si="0"/>
        <v>640</v>
      </c>
      <c r="H9" s="92">
        <f>'Фигуры 26 Мужчины все категории'!E7</f>
        <v>9050</v>
      </c>
      <c r="I9" s="87">
        <f t="shared" si="1"/>
        <v>719.96817820206843</v>
      </c>
      <c r="J9" s="94" t="s">
        <v>130</v>
      </c>
      <c r="K9" s="117">
        <v>0</v>
      </c>
      <c r="L9" s="91">
        <f t="shared" si="2"/>
        <v>1359.9681782020684</v>
      </c>
    </row>
    <row r="10" spans="1:12" x14ac:dyDescent="0.25">
      <c r="A10" s="14" t="s">
        <v>20</v>
      </c>
      <c r="B10" s="13" t="s">
        <v>27</v>
      </c>
      <c r="C10" s="10">
        <v>2007</v>
      </c>
      <c r="D10" s="12" t="s">
        <v>12</v>
      </c>
      <c r="E10" s="10" t="s">
        <v>28</v>
      </c>
      <c r="F10" s="10">
        <v>25.5</v>
      </c>
      <c r="G10" s="117">
        <f t="shared" si="0"/>
        <v>600</v>
      </c>
      <c r="H10" s="92">
        <f>'Фигуры 26 Мужчины все категории'!E9</f>
        <v>6290</v>
      </c>
      <c r="I10" s="87">
        <f t="shared" si="1"/>
        <v>500.3977724741448</v>
      </c>
      <c r="J10" s="94" t="s">
        <v>130</v>
      </c>
      <c r="K10" s="117">
        <v>0</v>
      </c>
      <c r="L10" s="91">
        <f t="shared" si="2"/>
        <v>1100.3977724741449</v>
      </c>
    </row>
    <row r="11" spans="1:12" x14ac:dyDescent="0.25">
      <c r="A11" s="14" t="s">
        <v>26</v>
      </c>
      <c r="B11" s="13" t="s">
        <v>34</v>
      </c>
      <c r="C11" s="12">
        <v>2011</v>
      </c>
      <c r="D11" s="215" t="s">
        <v>31</v>
      </c>
      <c r="E11" s="12" t="s">
        <v>35</v>
      </c>
      <c r="F11" s="10">
        <v>16.5</v>
      </c>
      <c r="G11" s="117">
        <f t="shared" si="0"/>
        <v>456</v>
      </c>
      <c r="H11" s="95">
        <f>'Фигуры 26 Мужчины все категории'!E14</f>
        <v>3180</v>
      </c>
      <c r="I11" s="87">
        <f t="shared" si="1"/>
        <v>252.98329355608593</v>
      </c>
      <c r="J11" s="10">
        <v>30.5</v>
      </c>
      <c r="K11" s="117">
        <f>(J11-25)*1000/52.4</f>
        <v>104.96183206106871</v>
      </c>
      <c r="L11" s="91">
        <f t="shared" si="2"/>
        <v>813.94512561715464</v>
      </c>
    </row>
    <row r="12" spans="1:12" x14ac:dyDescent="0.25">
      <c r="A12" s="14" t="s">
        <v>14</v>
      </c>
      <c r="B12" s="13" t="s">
        <v>30</v>
      </c>
      <c r="C12" s="12">
        <v>2009</v>
      </c>
      <c r="D12" s="12" t="s">
        <v>31</v>
      </c>
      <c r="E12" s="10" t="s">
        <v>32</v>
      </c>
      <c r="F12" s="10">
        <v>20</v>
      </c>
      <c r="G12" s="117">
        <f t="shared" si="0"/>
        <v>512</v>
      </c>
      <c r="H12" s="92">
        <f>'Фигуры 26 Мужчины все категории'!E15</f>
        <v>2920</v>
      </c>
      <c r="I12" s="87">
        <f t="shared" si="1"/>
        <v>232.29912490055688</v>
      </c>
      <c r="J12" s="10">
        <v>17.8</v>
      </c>
      <c r="K12" s="117">
        <v>0</v>
      </c>
      <c r="L12" s="91">
        <f t="shared" si="2"/>
        <v>744.29912490055688</v>
      </c>
    </row>
    <row r="13" spans="1:12" x14ac:dyDescent="0.25">
      <c r="A13" s="14" t="s">
        <v>23</v>
      </c>
      <c r="B13" s="13" t="s">
        <v>39</v>
      </c>
      <c r="C13" s="12">
        <v>2012</v>
      </c>
      <c r="D13" s="12" t="s">
        <v>25</v>
      </c>
      <c r="E13" s="96" t="s">
        <v>167</v>
      </c>
      <c r="F13" s="97">
        <v>0</v>
      </c>
      <c r="G13" s="232">
        <f t="shared" si="0"/>
        <v>192</v>
      </c>
      <c r="H13" s="98">
        <f>'Фигуры 26 Мужчины все категории'!E10</f>
        <v>4010</v>
      </c>
      <c r="I13" s="87">
        <f t="shared" si="1"/>
        <v>319.01352426412092</v>
      </c>
      <c r="J13" s="10">
        <v>27.2</v>
      </c>
      <c r="K13" s="117">
        <f>(J13-25)*1000/52.4</f>
        <v>41.984732824427468</v>
      </c>
      <c r="L13" s="91">
        <f t="shared" si="2"/>
        <v>552.99825708854837</v>
      </c>
    </row>
    <row r="14" spans="1:12" x14ac:dyDescent="0.25">
      <c r="A14" s="14" t="s">
        <v>29</v>
      </c>
      <c r="B14" s="13" t="s">
        <v>45</v>
      </c>
      <c r="C14" s="12">
        <v>2014</v>
      </c>
      <c r="D14" s="12" t="s">
        <v>43</v>
      </c>
      <c r="E14" s="96" t="s">
        <v>167</v>
      </c>
      <c r="F14" s="97">
        <v>0</v>
      </c>
      <c r="G14" s="232">
        <f t="shared" si="0"/>
        <v>192</v>
      </c>
      <c r="H14" s="88">
        <f>'Фигуры 26 Мужчины все категории'!E11</f>
        <v>3820</v>
      </c>
      <c r="I14" s="87">
        <f t="shared" si="1"/>
        <v>303.89817024661892</v>
      </c>
      <c r="J14" s="10">
        <v>21.5</v>
      </c>
      <c r="K14" s="117">
        <v>0</v>
      </c>
      <c r="L14" s="91">
        <f t="shared" si="2"/>
        <v>495.89817024661892</v>
      </c>
    </row>
    <row r="15" spans="1:12" x14ac:dyDescent="0.25">
      <c r="A15" s="14" t="s">
        <v>33</v>
      </c>
      <c r="B15" s="13" t="s">
        <v>42</v>
      </c>
      <c r="C15" s="12">
        <v>2013</v>
      </c>
      <c r="D15" s="215" t="s">
        <v>25</v>
      </c>
      <c r="E15" s="99" t="s">
        <v>167</v>
      </c>
      <c r="F15" s="97">
        <v>0</v>
      </c>
      <c r="G15" s="232">
        <f t="shared" si="0"/>
        <v>192</v>
      </c>
      <c r="H15" s="88">
        <f>'Фигуры 26 Мужчины все категории'!E13</f>
        <v>3240</v>
      </c>
      <c r="I15" s="87">
        <f t="shared" si="1"/>
        <v>257.75656324582337</v>
      </c>
      <c r="J15" s="10">
        <v>22.22</v>
      </c>
      <c r="K15" s="117">
        <v>0</v>
      </c>
      <c r="L15" s="91">
        <f t="shared" si="2"/>
        <v>449.75656324582337</v>
      </c>
    </row>
    <row r="16" spans="1:12" x14ac:dyDescent="0.25">
      <c r="A16" s="14" t="s">
        <v>64</v>
      </c>
      <c r="B16" s="13" t="s">
        <v>48</v>
      </c>
      <c r="C16" s="12">
        <v>2014</v>
      </c>
      <c r="D16" s="12" t="s">
        <v>43</v>
      </c>
      <c r="E16" s="96" t="s">
        <v>166</v>
      </c>
      <c r="F16" s="97">
        <v>0</v>
      </c>
      <c r="G16" s="118">
        <v>0</v>
      </c>
      <c r="H16" s="92">
        <f>'Фигуры 26 Мужчины все категории'!E12</f>
        <v>3600</v>
      </c>
      <c r="I16" s="87">
        <f t="shared" si="1"/>
        <v>286.39618138424822</v>
      </c>
      <c r="J16" s="10">
        <v>21.8</v>
      </c>
      <c r="K16" s="117">
        <v>0</v>
      </c>
      <c r="L16" s="91">
        <f t="shared" si="2"/>
        <v>286.39618138424822</v>
      </c>
    </row>
    <row r="17" spans="1:12" x14ac:dyDescent="0.25">
      <c r="A17" s="14" t="s">
        <v>38</v>
      </c>
      <c r="B17" s="13" t="s">
        <v>52</v>
      </c>
      <c r="C17" s="12">
        <v>2013</v>
      </c>
      <c r="D17" s="215" t="s">
        <v>25</v>
      </c>
      <c r="E17" s="101" t="s">
        <v>53</v>
      </c>
      <c r="F17" s="97">
        <v>0</v>
      </c>
      <c r="G17" s="118">
        <v>0</v>
      </c>
      <c r="H17" s="98">
        <f>'Фигуры 26 Мужчины все категории'!E16</f>
        <v>1530</v>
      </c>
      <c r="I17" s="87">
        <f t="shared" si="1"/>
        <v>121.71837708830549</v>
      </c>
      <c r="J17" s="10">
        <v>0</v>
      </c>
      <c r="K17" s="117">
        <v>0</v>
      </c>
      <c r="L17" s="91">
        <f t="shared" si="2"/>
        <v>121.71837708830549</v>
      </c>
    </row>
    <row r="18" spans="1:12" x14ac:dyDescent="0.25">
      <c r="A18" s="14" t="s">
        <v>41</v>
      </c>
      <c r="B18" s="13" t="s">
        <v>55</v>
      </c>
      <c r="C18" s="12">
        <v>2013</v>
      </c>
      <c r="D18" s="215" t="s">
        <v>25</v>
      </c>
      <c r="E18" s="101" t="s">
        <v>53</v>
      </c>
      <c r="F18" s="97">
        <v>0</v>
      </c>
      <c r="G18" s="118">
        <v>0</v>
      </c>
      <c r="H18" s="79">
        <v>1330</v>
      </c>
      <c r="I18" s="87">
        <f t="shared" si="1"/>
        <v>105.80747812251393</v>
      </c>
      <c r="J18" s="10">
        <v>0</v>
      </c>
      <c r="K18" s="117">
        <v>0</v>
      </c>
      <c r="L18" s="91">
        <f t="shared" si="2"/>
        <v>105.80747812251393</v>
      </c>
    </row>
    <row r="19" spans="1:12" x14ac:dyDescent="0.25">
      <c r="A19" s="14" t="s">
        <v>44</v>
      </c>
      <c r="B19" s="13" t="s">
        <v>60</v>
      </c>
      <c r="C19" s="12">
        <v>2015</v>
      </c>
      <c r="D19" s="215" t="s">
        <v>43</v>
      </c>
      <c r="E19" s="102" t="s">
        <v>62</v>
      </c>
      <c r="F19" s="97">
        <v>0</v>
      </c>
      <c r="G19" s="118">
        <v>0</v>
      </c>
      <c r="H19" s="12">
        <v>1060</v>
      </c>
      <c r="I19" s="87">
        <f t="shared" si="1"/>
        <v>84.327764518695304</v>
      </c>
      <c r="J19" s="10" t="s">
        <v>130</v>
      </c>
      <c r="K19" s="117"/>
      <c r="L19" s="91">
        <f t="shared" si="2"/>
        <v>84.327764518695304</v>
      </c>
    </row>
    <row r="20" spans="1:12" x14ac:dyDescent="0.25">
      <c r="A20" s="14" t="s">
        <v>47</v>
      </c>
      <c r="B20" s="13" t="s">
        <v>57</v>
      </c>
      <c r="C20" s="12">
        <v>2013</v>
      </c>
      <c r="D20" s="215" t="s">
        <v>25</v>
      </c>
      <c r="E20" s="102" t="s">
        <v>58</v>
      </c>
      <c r="F20" s="97">
        <v>0</v>
      </c>
      <c r="G20" s="118">
        <v>0</v>
      </c>
      <c r="H20" s="79">
        <v>980</v>
      </c>
      <c r="I20" s="87">
        <f t="shared" si="1"/>
        <v>77.96340493237868</v>
      </c>
      <c r="J20" s="10">
        <v>9.3000000000000007</v>
      </c>
      <c r="K20" s="117">
        <v>0</v>
      </c>
      <c r="L20" s="91">
        <f t="shared" si="2"/>
        <v>77.96340493237868</v>
      </c>
    </row>
    <row r="21" spans="1:12" x14ac:dyDescent="0.25">
      <c r="A21" s="14"/>
    </row>
    <row r="22" spans="1:12" x14ac:dyDescent="0.25">
      <c r="A22" s="14" t="s">
        <v>51</v>
      </c>
      <c r="B22" s="13" t="s">
        <v>7</v>
      </c>
      <c r="C22" s="12">
        <v>1996</v>
      </c>
      <c r="D22" s="12" t="s">
        <v>8</v>
      </c>
      <c r="E22" s="104" t="s">
        <v>9</v>
      </c>
      <c r="F22" s="10">
        <v>38.5</v>
      </c>
      <c r="G22" s="87">
        <f>((F22+12)*1000)/62.5</f>
        <v>808</v>
      </c>
      <c r="H22" s="105" t="s">
        <v>130</v>
      </c>
      <c r="I22" s="132"/>
      <c r="J22" s="105" t="s">
        <v>130</v>
      </c>
      <c r="K22" s="107"/>
      <c r="L22" s="91">
        <f>G22</f>
        <v>808</v>
      </c>
    </row>
    <row r="23" spans="1:12" x14ac:dyDescent="0.25">
      <c r="A23" s="14" t="s">
        <v>54</v>
      </c>
      <c r="B23" s="13" t="s">
        <v>15</v>
      </c>
      <c r="C23" s="12">
        <v>1995</v>
      </c>
      <c r="D23" s="12" t="s">
        <v>8</v>
      </c>
      <c r="E23" s="10" t="s">
        <v>16</v>
      </c>
      <c r="F23" s="10">
        <v>31.5</v>
      </c>
      <c r="G23" s="87">
        <f>((F23+12)*1000)/62.5</f>
        <v>696</v>
      </c>
      <c r="H23" s="105" t="s">
        <v>130</v>
      </c>
      <c r="I23" s="87"/>
      <c r="J23" s="105" t="s">
        <v>130</v>
      </c>
      <c r="K23" s="87"/>
      <c r="L23" s="91">
        <f>G23</f>
        <v>696</v>
      </c>
    </row>
    <row r="24" spans="1:12" x14ac:dyDescent="0.25">
      <c r="A24" s="14" t="s">
        <v>56</v>
      </c>
      <c r="B24" s="13" t="s">
        <v>21</v>
      </c>
      <c r="C24" s="10">
        <v>2005</v>
      </c>
      <c r="D24" s="12" t="s">
        <v>12</v>
      </c>
      <c r="E24" s="10" t="s">
        <v>22</v>
      </c>
      <c r="F24" s="10">
        <v>26</v>
      </c>
      <c r="G24" s="87">
        <f>((F24+12)*1000)/62.5</f>
        <v>608</v>
      </c>
      <c r="H24" s="105" t="s">
        <v>130</v>
      </c>
      <c r="I24" s="87"/>
      <c r="J24" s="105" t="s">
        <v>130</v>
      </c>
      <c r="K24" s="87"/>
      <c r="L24" s="91">
        <f>G24</f>
        <v>608</v>
      </c>
    </row>
    <row r="25" spans="1:12" x14ac:dyDescent="0.25">
      <c r="A25" s="14" t="s">
        <v>59</v>
      </c>
      <c r="B25" s="13" t="s">
        <v>36</v>
      </c>
      <c r="C25" s="12">
        <v>2005</v>
      </c>
      <c r="D25" s="12" t="s">
        <v>8</v>
      </c>
      <c r="E25" s="10" t="s">
        <v>37</v>
      </c>
      <c r="F25" s="10">
        <v>14</v>
      </c>
      <c r="G25" s="87">
        <f>((F25+12)*1000)/62.5</f>
        <v>416</v>
      </c>
      <c r="H25" s="105" t="s">
        <v>130</v>
      </c>
      <c r="I25" s="87"/>
      <c r="J25" s="105" t="s">
        <v>130</v>
      </c>
      <c r="K25" s="87"/>
      <c r="L25" s="91">
        <f>G25</f>
        <v>416</v>
      </c>
    </row>
    <row r="31" spans="1:12" x14ac:dyDescent="0.25">
      <c r="A31" s="243" t="s">
        <v>295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</row>
    <row r="32" spans="1:12" x14ac:dyDescent="0.25">
      <c r="A32" s="243" t="s">
        <v>154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</row>
    <row r="33" spans="1:12" x14ac:dyDescent="0.25">
      <c r="A33" s="243" t="s">
        <v>168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</row>
    <row r="34" spans="1:12" ht="15.75" customHeight="1" x14ac:dyDescent="0.25">
      <c r="A34" s="108" t="s">
        <v>155</v>
      </c>
      <c r="B34" s="249" t="s">
        <v>94</v>
      </c>
      <c r="C34" s="109" t="s">
        <v>156</v>
      </c>
      <c r="D34" s="110" t="s">
        <v>157</v>
      </c>
      <c r="E34" s="102" t="s">
        <v>158</v>
      </c>
      <c r="F34" s="111"/>
      <c r="G34" s="112"/>
      <c r="H34" s="106" t="s">
        <v>159</v>
      </c>
      <c r="I34" s="113"/>
      <c r="J34" s="106" t="s">
        <v>160</v>
      </c>
      <c r="K34" s="113"/>
      <c r="L34" s="255" t="s">
        <v>161</v>
      </c>
    </row>
    <row r="35" spans="1:12" ht="47.25" x14ac:dyDescent="0.25">
      <c r="A35" s="114"/>
      <c r="B35" s="250"/>
      <c r="C35" s="115"/>
      <c r="D35" s="116"/>
      <c r="E35" s="83" t="s">
        <v>2</v>
      </c>
      <c r="F35" s="84" t="s">
        <v>3</v>
      </c>
      <c r="G35" s="85" t="s">
        <v>162</v>
      </c>
      <c r="H35" s="83" t="s">
        <v>163</v>
      </c>
      <c r="I35" s="85" t="s">
        <v>165</v>
      </c>
      <c r="J35" s="237" t="s">
        <v>164</v>
      </c>
      <c r="K35" s="85" t="s">
        <v>165</v>
      </c>
      <c r="L35" s="256"/>
    </row>
    <row r="36" spans="1:12" x14ac:dyDescent="0.25">
      <c r="A36" s="14" t="s">
        <v>6</v>
      </c>
      <c r="B36" s="13" t="s">
        <v>24</v>
      </c>
      <c r="C36" s="12">
        <v>2011</v>
      </c>
      <c r="D36" s="215" t="s">
        <v>31</v>
      </c>
      <c r="E36" s="10" t="s">
        <v>22</v>
      </c>
      <c r="F36" s="10">
        <v>26</v>
      </c>
      <c r="G36" s="87">
        <f t="shared" ref="G36:G42" si="3">((F36+12)*1000)/62.5</f>
        <v>608</v>
      </c>
      <c r="H36" s="92">
        <v>7070</v>
      </c>
      <c r="I36" s="87">
        <f t="shared" ref="I36:I47" si="4">H36*1000/12570</f>
        <v>562.45027844073195</v>
      </c>
      <c r="J36" s="10">
        <v>38.5</v>
      </c>
      <c r="K36" s="87">
        <f>(J36-25)*1000/52.4</f>
        <v>257.63358778625957</v>
      </c>
      <c r="L36" s="91">
        <f t="shared" ref="L36:L47" si="5">G36+I36+K36</f>
        <v>1428.0838662269914</v>
      </c>
    </row>
    <row r="37" spans="1:12" x14ac:dyDescent="0.25">
      <c r="A37" s="14" t="s">
        <v>17</v>
      </c>
      <c r="B37" s="13" t="s">
        <v>27</v>
      </c>
      <c r="C37" s="10">
        <v>2007</v>
      </c>
      <c r="D37" s="12" t="s">
        <v>12</v>
      </c>
      <c r="E37" s="10" t="s">
        <v>28</v>
      </c>
      <c r="F37" s="10">
        <v>25.5</v>
      </c>
      <c r="G37" s="87">
        <f t="shared" si="3"/>
        <v>600</v>
      </c>
      <c r="H37" s="92">
        <v>6290</v>
      </c>
      <c r="I37" s="87">
        <f t="shared" si="4"/>
        <v>500.3977724741448</v>
      </c>
      <c r="J37" s="10" t="s">
        <v>130</v>
      </c>
      <c r="K37" s="230">
        <v>0</v>
      </c>
      <c r="L37" s="91">
        <f t="shared" si="5"/>
        <v>1100.3977724741449</v>
      </c>
    </row>
    <row r="38" spans="1:12" x14ac:dyDescent="0.25">
      <c r="A38" s="14" t="s">
        <v>10</v>
      </c>
      <c r="B38" s="13" t="s">
        <v>34</v>
      </c>
      <c r="C38" s="12">
        <v>2011</v>
      </c>
      <c r="D38" s="215" t="s">
        <v>31</v>
      </c>
      <c r="E38" s="12" t="s">
        <v>35</v>
      </c>
      <c r="F38" s="10">
        <v>16.5</v>
      </c>
      <c r="G38" s="87">
        <f t="shared" si="3"/>
        <v>456</v>
      </c>
      <c r="H38" s="95">
        <v>3180</v>
      </c>
      <c r="I38" s="87">
        <f t="shared" si="4"/>
        <v>252.98329355608593</v>
      </c>
      <c r="J38" s="10">
        <v>30.5</v>
      </c>
      <c r="K38" s="87">
        <f>(J38-25)*1000/52.4</f>
        <v>104.96183206106871</v>
      </c>
      <c r="L38" s="91">
        <f t="shared" si="5"/>
        <v>813.94512561715464</v>
      </c>
    </row>
    <row r="39" spans="1:12" x14ac:dyDescent="0.25">
      <c r="A39" s="14" t="s">
        <v>20</v>
      </c>
      <c r="B39" s="13" t="s">
        <v>30</v>
      </c>
      <c r="C39" s="12">
        <v>2009</v>
      </c>
      <c r="D39" s="12" t="s">
        <v>31</v>
      </c>
      <c r="E39" s="10" t="s">
        <v>32</v>
      </c>
      <c r="F39" s="10">
        <v>20</v>
      </c>
      <c r="G39" s="87">
        <f t="shared" si="3"/>
        <v>512</v>
      </c>
      <c r="H39" s="92">
        <v>2920</v>
      </c>
      <c r="I39" s="87">
        <f t="shared" si="4"/>
        <v>232.29912490055688</v>
      </c>
      <c r="J39" s="10">
        <v>17.8</v>
      </c>
      <c r="K39" s="87">
        <v>0</v>
      </c>
      <c r="L39" s="91">
        <f t="shared" si="5"/>
        <v>744.29912490055688</v>
      </c>
    </row>
    <row r="40" spans="1:12" x14ac:dyDescent="0.25">
      <c r="A40" s="14" t="s">
        <v>26</v>
      </c>
      <c r="B40" s="13" t="s">
        <v>39</v>
      </c>
      <c r="C40" s="12">
        <v>2012</v>
      </c>
      <c r="D40" s="12" t="s">
        <v>25</v>
      </c>
      <c r="E40" s="96" t="s">
        <v>167</v>
      </c>
      <c r="F40" s="97">
        <v>0</v>
      </c>
      <c r="G40" s="87">
        <f t="shared" si="3"/>
        <v>192</v>
      </c>
      <c r="H40" s="98">
        <v>4010</v>
      </c>
      <c r="I40" s="87">
        <f t="shared" si="4"/>
        <v>319.01352426412092</v>
      </c>
      <c r="J40" s="10">
        <v>27.2</v>
      </c>
      <c r="K40" s="87">
        <f>(J40-25)*1000/52.4</f>
        <v>41.984732824427468</v>
      </c>
      <c r="L40" s="91">
        <f t="shared" si="5"/>
        <v>552.99825708854837</v>
      </c>
    </row>
    <row r="41" spans="1:12" x14ac:dyDescent="0.25">
      <c r="A41" s="14" t="s">
        <v>14</v>
      </c>
      <c r="B41" s="13" t="s">
        <v>45</v>
      </c>
      <c r="C41" s="12">
        <v>2014</v>
      </c>
      <c r="D41" s="12" t="s">
        <v>43</v>
      </c>
      <c r="E41" s="96" t="s">
        <v>167</v>
      </c>
      <c r="F41" s="97">
        <v>0</v>
      </c>
      <c r="G41" s="87">
        <f t="shared" si="3"/>
        <v>192</v>
      </c>
      <c r="H41" s="88">
        <v>3820</v>
      </c>
      <c r="I41" s="87">
        <f t="shared" si="4"/>
        <v>303.89817024661892</v>
      </c>
      <c r="J41" s="10">
        <v>21.5</v>
      </c>
      <c r="K41" s="87">
        <v>0</v>
      </c>
      <c r="L41" s="91">
        <f t="shared" si="5"/>
        <v>495.89817024661892</v>
      </c>
    </row>
    <row r="42" spans="1:12" x14ac:dyDescent="0.25">
      <c r="A42" s="14" t="s">
        <v>23</v>
      </c>
      <c r="B42" s="13" t="s">
        <v>42</v>
      </c>
      <c r="C42" s="12">
        <v>2013</v>
      </c>
      <c r="D42" s="215" t="s">
        <v>25</v>
      </c>
      <c r="E42" s="99" t="s">
        <v>167</v>
      </c>
      <c r="F42" s="97">
        <v>0</v>
      </c>
      <c r="G42" s="87">
        <f t="shared" si="3"/>
        <v>192</v>
      </c>
      <c r="H42" s="88">
        <v>3240</v>
      </c>
      <c r="I42" s="87">
        <f t="shared" si="4"/>
        <v>257.75656324582337</v>
      </c>
      <c r="J42" s="10">
        <v>22.22</v>
      </c>
      <c r="K42" s="87">
        <v>0</v>
      </c>
      <c r="L42" s="91">
        <f t="shared" si="5"/>
        <v>449.75656324582337</v>
      </c>
    </row>
    <row r="43" spans="1:12" x14ac:dyDescent="0.25">
      <c r="A43" s="14" t="s">
        <v>29</v>
      </c>
      <c r="B43" s="13" t="s">
        <v>48</v>
      </c>
      <c r="C43" s="12">
        <v>2014</v>
      </c>
      <c r="D43" s="12" t="s">
        <v>43</v>
      </c>
      <c r="E43" s="96" t="s">
        <v>166</v>
      </c>
      <c r="F43" s="97">
        <v>0</v>
      </c>
      <c r="G43" s="100">
        <v>0</v>
      </c>
      <c r="H43" s="92">
        <v>3600</v>
      </c>
      <c r="I43" s="87">
        <f t="shared" si="4"/>
        <v>286.39618138424822</v>
      </c>
      <c r="J43" s="10">
        <v>21.8</v>
      </c>
      <c r="K43" s="87">
        <v>0</v>
      </c>
      <c r="L43" s="91">
        <f t="shared" si="5"/>
        <v>286.39618138424822</v>
      </c>
    </row>
    <row r="44" spans="1:12" x14ac:dyDescent="0.25">
      <c r="A44" s="14" t="s">
        <v>33</v>
      </c>
      <c r="B44" s="13" t="s">
        <v>52</v>
      </c>
      <c r="C44" s="12">
        <v>2013</v>
      </c>
      <c r="D44" s="215" t="s">
        <v>25</v>
      </c>
      <c r="E44" s="101" t="s">
        <v>53</v>
      </c>
      <c r="F44" s="97">
        <v>0</v>
      </c>
      <c r="G44" s="100">
        <v>0</v>
      </c>
      <c r="H44" s="98">
        <v>1530</v>
      </c>
      <c r="I44" s="87">
        <f t="shared" si="4"/>
        <v>121.71837708830549</v>
      </c>
      <c r="J44" s="10">
        <v>0</v>
      </c>
      <c r="K44" s="87">
        <v>0</v>
      </c>
      <c r="L44" s="91">
        <f t="shared" si="5"/>
        <v>121.71837708830549</v>
      </c>
    </row>
    <row r="45" spans="1:12" x14ac:dyDescent="0.25">
      <c r="A45" s="14" t="s">
        <v>64</v>
      </c>
      <c r="B45" s="13" t="s">
        <v>55</v>
      </c>
      <c r="C45" s="12">
        <v>2013</v>
      </c>
      <c r="D45" s="215" t="s">
        <v>25</v>
      </c>
      <c r="E45" s="101" t="s">
        <v>53</v>
      </c>
      <c r="F45" s="97">
        <v>0</v>
      </c>
      <c r="G45" s="100">
        <v>0</v>
      </c>
      <c r="H45" s="79">
        <v>1330</v>
      </c>
      <c r="I45" s="87">
        <f t="shared" si="4"/>
        <v>105.80747812251393</v>
      </c>
      <c r="J45" s="10">
        <v>0</v>
      </c>
      <c r="K45" s="87">
        <v>0</v>
      </c>
      <c r="L45" s="91">
        <f t="shared" si="5"/>
        <v>105.80747812251393</v>
      </c>
    </row>
    <row r="46" spans="1:12" x14ac:dyDescent="0.25">
      <c r="A46" s="14" t="s">
        <v>38</v>
      </c>
      <c r="B46" s="13" t="s">
        <v>60</v>
      </c>
      <c r="C46" s="12">
        <v>2015</v>
      </c>
      <c r="D46" s="215" t="s">
        <v>43</v>
      </c>
      <c r="E46" s="102" t="s">
        <v>62</v>
      </c>
      <c r="F46" s="97">
        <v>0</v>
      </c>
      <c r="G46" s="100">
        <v>0</v>
      </c>
      <c r="H46" s="12">
        <v>1060</v>
      </c>
      <c r="I46" s="87">
        <f t="shared" si="4"/>
        <v>84.327764518695304</v>
      </c>
      <c r="J46" s="10" t="s">
        <v>130</v>
      </c>
      <c r="K46" s="87"/>
      <c r="L46" s="91">
        <f t="shared" si="5"/>
        <v>84.327764518695304</v>
      </c>
    </row>
    <row r="47" spans="1:12" x14ac:dyDescent="0.25">
      <c r="A47" s="14" t="s">
        <v>41</v>
      </c>
      <c r="B47" s="13" t="s">
        <v>57</v>
      </c>
      <c r="C47" s="12">
        <v>2013</v>
      </c>
      <c r="D47" s="215" t="s">
        <v>25</v>
      </c>
      <c r="E47" s="102" t="s">
        <v>58</v>
      </c>
      <c r="F47" s="97">
        <v>0</v>
      </c>
      <c r="G47" s="100">
        <v>0</v>
      </c>
      <c r="H47" s="79">
        <v>980</v>
      </c>
      <c r="I47" s="87">
        <f t="shared" si="4"/>
        <v>77.96340493237868</v>
      </c>
      <c r="J47" s="10">
        <v>9.3000000000000007</v>
      </c>
      <c r="K47" s="87">
        <v>0</v>
      </c>
      <c r="L47" s="91">
        <f t="shared" si="5"/>
        <v>77.96340493237868</v>
      </c>
    </row>
    <row r="62" spans="1:12" ht="21" customHeight="1" x14ac:dyDescent="0.25">
      <c r="A62" s="243" t="s">
        <v>295</v>
      </c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</row>
    <row r="63" spans="1:12" x14ac:dyDescent="0.25">
      <c r="A63" s="243" t="s">
        <v>154</v>
      </c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</row>
    <row r="64" spans="1:12" x14ac:dyDescent="0.25">
      <c r="A64" s="242" t="s">
        <v>68</v>
      </c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</row>
    <row r="65" spans="1:12" ht="18.75" customHeight="1" x14ac:dyDescent="0.25">
      <c r="A65" s="257" t="s">
        <v>155</v>
      </c>
      <c r="B65" s="249" t="s">
        <v>94</v>
      </c>
      <c r="C65" s="251" t="s">
        <v>156</v>
      </c>
      <c r="D65" s="253" t="s">
        <v>157</v>
      </c>
      <c r="E65" s="244" t="s">
        <v>158</v>
      </c>
      <c r="F65" s="245"/>
      <c r="G65" s="246"/>
      <c r="H65" s="247" t="s">
        <v>159</v>
      </c>
      <c r="I65" s="248"/>
      <c r="J65" s="247" t="s">
        <v>160</v>
      </c>
      <c r="K65" s="248"/>
      <c r="L65" s="255" t="s">
        <v>170</v>
      </c>
    </row>
    <row r="66" spans="1:12" ht="47.25" x14ac:dyDescent="0.25">
      <c r="A66" s="258"/>
      <c r="B66" s="250"/>
      <c r="C66" s="252"/>
      <c r="D66" s="254"/>
      <c r="E66" s="83" t="s">
        <v>2</v>
      </c>
      <c r="F66" s="84" t="s">
        <v>3</v>
      </c>
      <c r="G66" s="85" t="s">
        <v>162</v>
      </c>
      <c r="H66" s="83" t="s">
        <v>163</v>
      </c>
      <c r="I66" s="85" t="s">
        <v>165</v>
      </c>
      <c r="J66" s="86" t="s">
        <v>164</v>
      </c>
      <c r="K66" s="133" t="s">
        <v>165</v>
      </c>
      <c r="L66" s="256"/>
    </row>
    <row r="67" spans="1:12" x14ac:dyDescent="0.25">
      <c r="A67" s="14" t="s">
        <v>6</v>
      </c>
      <c r="B67" s="13" t="s">
        <v>24</v>
      </c>
      <c r="C67" s="12">
        <v>2011</v>
      </c>
      <c r="D67" s="215" t="s">
        <v>31</v>
      </c>
      <c r="E67" s="95" t="s">
        <v>22</v>
      </c>
      <c r="F67" s="234">
        <v>38</v>
      </c>
      <c r="G67" s="117">
        <f>((F67)*1000)/55</f>
        <v>690.90909090909088</v>
      </c>
      <c r="H67" s="92">
        <v>7070</v>
      </c>
      <c r="I67" s="235">
        <f t="shared" ref="I67:I77" si="6">H67*1000/12050</f>
        <v>586.72199170124486</v>
      </c>
      <c r="J67" s="10">
        <v>38.5</v>
      </c>
      <c r="K67" s="119">
        <f>(J67-20)*1000/39.1</f>
        <v>473.14578005115089</v>
      </c>
      <c r="L67" s="91">
        <f t="shared" ref="L67:L77" si="7">G67+I67+K67</f>
        <v>1750.7768626614868</v>
      </c>
    </row>
    <row r="68" spans="1:12" x14ac:dyDescent="0.25">
      <c r="A68" s="14" t="s">
        <v>17</v>
      </c>
      <c r="B68" s="13" t="s">
        <v>34</v>
      </c>
      <c r="C68" s="12">
        <v>2011</v>
      </c>
      <c r="D68" s="215" t="s">
        <v>31</v>
      </c>
      <c r="E68" s="95" t="s">
        <v>35</v>
      </c>
      <c r="F68" s="10">
        <v>28.5</v>
      </c>
      <c r="G68" s="117">
        <f t="shared" ref="G68:G73" si="8">((F68)*1000)/55</f>
        <v>518.18181818181813</v>
      </c>
      <c r="H68" s="95">
        <v>3180</v>
      </c>
      <c r="I68" s="235">
        <f t="shared" si="6"/>
        <v>263.90041493775931</v>
      </c>
      <c r="J68" s="10">
        <v>30.5</v>
      </c>
      <c r="K68" s="119">
        <f t="shared" ref="K68:K73" si="9">(J68-20)*1000/39.1</f>
        <v>268.54219948849106</v>
      </c>
      <c r="L68" s="91">
        <f t="shared" si="7"/>
        <v>1050.6244326080687</v>
      </c>
    </row>
    <row r="69" spans="1:12" x14ac:dyDescent="0.25">
      <c r="A69" s="14" t="s">
        <v>10</v>
      </c>
      <c r="B69" s="13" t="s">
        <v>30</v>
      </c>
      <c r="C69" s="12">
        <v>2009</v>
      </c>
      <c r="D69" s="12" t="s">
        <v>31</v>
      </c>
      <c r="E69" s="95" t="s">
        <v>32</v>
      </c>
      <c r="F69" s="10">
        <v>32</v>
      </c>
      <c r="G69" s="117">
        <f t="shared" si="8"/>
        <v>581.81818181818187</v>
      </c>
      <c r="H69" s="92">
        <v>2920</v>
      </c>
      <c r="I69" s="235">
        <f t="shared" si="6"/>
        <v>242.32365145228215</v>
      </c>
      <c r="J69" s="10">
        <v>17.8</v>
      </c>
      <c r="K69" s="119">
        <v>0</v>
      </c>
      <c r="L69" s="91">
        <f t="shared" si="7"/>
        <v>824.14183327046408</v>
      </c>
    </row>
    <row r="70" spans="1:12" x14ac:dyDescent="0.25">
      <c r="A70" s="14" t="s">
        <v>20</v>
      </c>
      <c r="B70" s="13" t="s">
        <v>39</v>
      </c>
      <c r="C70" s="12">
        <v>2012</v>
      </c>
      <c r="D70" s="12" t="s">
        <v>25</v>
      </c>
      <c r="E70" s="95" t="s">
        <v>167</v>
      </c>
      <c r="F70" s="10">
        <v>12</v>
      </c>
      <c r="G70" s="117">
        <f t="shared" si="8"/>
        <v>218.18181818181819</v>
      </c>
      <c r="H70" s="98">
        <v>4010</v>
      </c>
      <c r="I70" s="235">
        <f t="shared" si="6"/>
        <v>332.78008298755185</v>
      </c>
      <c r="J70" s="10">
        <v>27.2</v>
      </c>
      <c r="K70" s="119">
        <f t="shared" si="9"/>
        <v>184.14322250639384</v>
      </c>
      <c r="L70" s="91">
        <f t="shared" si="7"/>
        <v>735.10512367576393</v>
      </c>
    </row>
    <row r="71" spans="1:12" x14ac:dyDescent="0.25">
      <c r="A71" s="14" t="s">
        <v>26</v>
      </c>
      <c r="B71" s="13" t="s">
        <v>45</v>
      </c>
      <c r="C71" s="12">
        <v>2014</v>
      </c>
      <c r="D71" s="12" t="s">
        <v>43</v>
      </c>
      <c r="E71" s="95" t="s">
        <v>167</v>
      </c>
      <c r="F71" s="10">
        <v>12</v>
      </c>
      <c r="G71" s="117">
        <f t="shared" si="8"/>
        <v>218.18181818181819</v>
      </c>
      <c r="H71" s="88">
        <v>3820</v>
      </c>
      <c r="I71" s="235">
        <f t="shared" si="6"/>
        <v>317.01244813278009</v>
      </c>
      <c r="J71" s="10">
        <v>21.5</v>
      </c>
      <c r="K71" s="119">
        <f t="shared" si="9"/>
        <v>38.363171355498721</v>
      </c>
      <c r="L71" s="91">
        <f t="shared" si="7"/>
        <v>573.55743767009699</v>
      </c>
    </row>
    <row r="72" spans="1:12" x14ac:dyDescent="0.25">
      <c r="A72" s="14" t="s">
        <v>14</v>
      </c>
      <c r="B72" s="13" t="s">
        <v>42</v>
      </c>
      <c r="C72" s="12">
        <v>2013</v>
      </c>
      <c r="D72" s="215" t="s">
        <v>25</v>
      </c>
      <c r="E72" s="95" t="s">
        <v>167</v>
      </c>
      <c r="F72" s="10">
        <v>12</v>
      </c>
      <c r="G72" s="117">
        <f t="shared" si="8"/>
        <v>218.18181818181819</v>
      </c>
      <c r="H72" s="88">
        <v>3240</v>
      </c>
      <c r="I72" s="235">
        <f t="shared" si="6"/>
        <v>268.87966804979254</v>
      </c>
      <c r="J72" s="10">
        <v>22.22</v>
      </c>
      <c r="K72" s="119">
        <f t="shared" si="9"/>
        <v>56.77749360613808</v>
      </c>
      <c r="L72" s="91">
        <f t="shared" si="7"/>
        <v>543.83897983774887</v>
      </c>
    </row>
    <row r="73" spans="1:12" x14ac:dyDescent="0.25">
      <c r="A73" s="14" t="s">
        <v>23</v>
      </c>
      <c r="B73" s="13" t="s">
        <v>48</v>
      </c>
      <c r="C73" s="12">
        <v>2014</v>
      </c>
      <c r="D73" s="12" t="s">
        <v>43</v>
      </c>
      <c r="E73" s="95" t="s">
        <v>166</v>
      </c>
      <c r="F73" s="97">
        <v>8</v>
      </c>
      <c r="G73" s="117">
        <f t="shared" si="8"/>
        <v>145.45454545454547</v>
      </c>
      <c r="H73" s="92">
        <v>3600</v>
      </c>
      <c r="I73" s="235">
        <f t="shared" si="6"/>
        <v>298.75518672199172</v>
      </c>
      <c r="J73" s="10">
        <v>21.8</v>
      </c>
      <c r="K73" s="119">
        <f t="shared" si="9"/>
        <v>46.035805626598481</v>
      </c>
      <c r="L73" s="91">
        <f t="shared" si="7"/>
        <v>490.24553780313562</v>
      </c>
    </row>
    <row r="74" spans="1:12" x14ac:dyDescent="0.25">
      <c r="A74" s="14" t="s">
        <v>29</v>
      </c>
      <c r="B74" s="13" t="s">
        <v>52</v>
      </c>
      <c r="C74" s="12">
        <v>2013</v>
      </c>
      <c r="D74" s="215" t="s">
        <v>25</v>
      </c>
      <c r="E74" s="95" t="s">
        <v>53</v>
      </c>
      <c r="F74" s="97">
        <v>0</v>
      </c>
      <c r="G74" s="118">
        <v>0</v>
      </c>
      <c r="H74" s="98">
        <v>1530</v>
      </c>
      <c r="I74" s="235">
        <f t="shared" si="6"/>
        <v>126.97095435684648</v>
      </c>
      <c r="J74" s="10">
        <v>0</v>
      </c>
      <c r="K74" s="120">
        <v>0</v>
      </c>
      <c r="L74" s="91">
        <f t="shared" si="7"/>
        <v>126.97095435684648</v>
      </c>
    </row>
    <row r="75" spans="1:12" x14ac:dyDescent="0.25">
      <c r="A75" s="14" t="s">
        <v>33</v>
      </c>
      <c r="B75" s="13" t="s">
        <v>55</v>
      </c>
      <c r="C75" s="12">
        <v>2013</v>
      </c>
      <c r="D75" s="215" t="s">
        <v>25</v>
      </c>
      <c r="E75" s="95" t="s">
        <v>53</v>
      </c>
      <c r="F75" s="97">
        <v>0</v>
      </c>
      <c r="G75" s="118">
        <v>0</v>
      </c>
      <c r="H75" s="79">
        <v>1330</v>
      </c>
      <c r="I75" s="235">
        <f t="shared" si="6"/>
        <v>110.3734439834025</v>
      </c>
      <c r="J75" s="10">
        <v>0</v>
      </c>
      <c r="K75" s="97">
        <v>0</v>
      </c>
      <c r="L75" s="91">
        <f t="shared" si="7"/>
        <v>110.3734439834025</v>
      </c>
    </row>
    <row r="76" spans="1:12" x14ac:dyDescent="0.25">
      <c r="A76" s="14" t="s">
        <v>64</v>
      </c>
      <c r="B76" s="13" t="s">
        <v>60</v>
      </c>
      <c r="C76" s="12">
        <v>2015</v>
      </c>
      <c r="D76" s="215" t="s">
        <v>43</v>
      </c>
      <c r="E76" s="95" t="s">
        <v>62</v>
      </c>
      <c r="F76" s="97">
        <v>0</v>
      </c>
      <c r="G76" s="118">
        <v>0</v>
      </c>
      <c r="H76" s="12">
        <v>1060</v>
      </c>
      <c r="I76" s="235">
        <f t="shared" si="6"/>
        <v>87.966804979253112</v>
      </c>
      <c r="J76" s="10" t="s">
        <v>130</v>
      </c>
      <c r="K76" s="236">
        <v>0</v>
      </c>
      <c r="L76" s="91">
        <f t="shared" si="7"/>
        <v>87.966804979253112</v>
      </c>
    </row>
    <row r="77" spans="1:12" x14ac:dyDescent="0.25">
      <c r="A77" s="14" t="s">
        <v>38</v>
      </c>
      <c r="B77" s="13" t="s">
        <v>57</v>
      </c>
      <c r="C77" s="12">
        <v>2013</v>
      </c>
      <c r="D77" s="215" t="s">
        <v>25</v>
      </c>
      <c r="E77" s="95" t="s">
        <v>58</v>
      </c>
      <c r="F77" s="97">
        <v>0</v>
      </c>
      <c r="G77" s="118">
        <v>0</v>
      </c>
      <c r="H77" s="79">
        <v>980</v>
      </c>
      <c r="I77" s="235">
        <f t="shared" si="6"/>
        <v>81.327800829875514</v>
      </c>
      <c r="J77" s="10">
        <v>9.3000000000000007</v>
      </c>
      <c r="K77" s="236">
        <v>0</v>
      </c>
      <c r="L77" s="91">
        <f t="shared" si="7"/>
        <v>81.327800829875514</v>
      </c>
    </row>
    <row r="91" spans="1:12" x14ac:dyDescent="0.25">
      <c r="A91" s="243" t="s">
        <v>0</v>
      </c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</row>
    <row r="92" spans="1:12" x14ac:dyDescent="0.25">
      <c r="A92" s="243" t="s">
        <v>154</v>
      </c>
      <c r="B92" s="243"/>
      <c r="C92" s="243"/>
      <c r="D92" s="243"/>
      <c r="E92" s="243"/>
      <c r="F92" s="243"/>
      <c r="G92" s="243"/>
      <c r="H92" s="243"/>
      <c r="I92" s="243"/>
      <c r="J92" s="243"/>
      <c r="K92" s="243"/>
      <c r="L92" s="243"/>
    </row>
    <row r="93" spans="1:12" x14ac:dyDescent="0.25">
      <c r="A93" s="242" t="s">
        <v>169</v>
      </c>
      <c r="B93" s="242"/>
      <c r="C93" s="242"/>
      <c r="D93" s="242"/>
      <c r="E93" s="242"/>
      <c r="F93" s="242"/>
      <c r="G93" s="242"/>
      <c r="H93" s="242"/>
      <c r="I93" s="242"/>
      <c r="J93" s="242"/>
      <c r="K93" s="242"/>
      <c r="L93" s="242"/>
    </row>
    <row r="94" spans="1:12" ht="24" customHeight="1" x14ac:dyDescent="0.25">
      <c r="B94" s="249" t="s">
        <v>94</v>
      </c>
      <c r="C94" s="257" t="s">
        <v>156</v>
      </c>
      <c r="D94" s="267" t="s">
        <v>157</v>
      </c>
      <c r="E94" s="244" t="s">
        <v>158</v>
      </c>
      <c r="F94" s="245"/>
      <c r="G94" s="246"/>
      <c r="H94" s="247" t="s">
        <v>159</v>
      </c>
      <c r="I94" s="248"/>
      <c r="J94" s="247" t="s">
        <v>160</v>
      </c>
      <c r="K94" s="260"/>
      <c r="L94" s="255" t="s">
        <v>173</v>
      </c>
    </row>
    <row r="95" spans="1:12" ht="43.5" customHeight="1" x14ac:dyDescent="0.25">
      <c r="A95" s="196" t="s">
        <v>155</v>
      </c>
      <c r="B95" s="250"/>
      <c r="C95" s="258"/>
      <c r="D95" s="268"/>
      <c r="E95" s="83" t="s">
        <v>2</v>
      </c>
      <c r="F95" s="84" t="s">
        <v>3</v>
      </c>
      <c r="G95" s="85" t="s">
        <v>162</v>
      </c>
      <c r="H95" s="83" t="s">
        <v>163</v>
      </c>
      <c r="I95" s="85" t="s">
        <v>165</v>
      </c>
      <c r="J95" s="237" t="s">
        <v>164</v>
      </c>
      <c r="K95" s="85" t="s">
        <v>165</v>
      </c>
      <c r="L95" s="256"/>
    </row>
    <row r="96" spans="1:12" x14ac:dyDescent="0.25">
      <c r="A96" s="14" t="s">
        <v>6</v>
      </c>
      <c r="B96" s="13" t="s">
        <v>39</v>
      </c>
      <c r="C96" s="12">
        <v>2012</v>
      </c>
      <c r="D96" s="12" t="s">
        <v>25</v>
      </c>
      <c r="E96" s="231" t="s">
        <v>40</v>
      </c>
      <c r="F96" s="172">
        <v>38</v>
      </c>
      <c r="G96" s="69">
        <f t="shared" ref="G96:G103" si="10">((F96)*1000)/56</f>
        <v>678.57142857142856</v>
      </c>
      <c r="H96" s="98">
        <v>4010</v>
      </c>
      <c r="I96" s="69">
        <f t="shared" ref="I96:I103" si="11">H96*1000/6630</f>
        <v>604.82654600301657</v>
      </c>
      <c r="J96" s="10">
        <v>27.2</v>
      </c>
      <c r="K96" s="69">
        <f t="shared" ref="K96:K99" si="12">(J96-10)*1000/25.1</f>
        <v>685.25896414342628</v>
      </c>
      <c r="L96" s="91">
        <f t="shared" ref="L96:L103" si="13">G96+I96+K96</f>
        <v>1968.6569387178713</v>
      </c>
    </row>
    <row r="97" spans="1:12" x14ac:dyDescent="0.25">
      <c r="A97" s="14" t="s">
        <v>17</v>
      </c>
      <c r="B97" s="13" t="s">
        <v>42</v>
      </c>
      <c r="C97" s="12">
        <v>2013</v>
      </c>
      <c r="D97" s="12" t="s">
        <v>43</v>
      </c>
      <c r="E97" s="231" t="s">
        <v>40</v>
      </c>
      <c r="F97" s="172">
        <v>38</v>
      </c>
      <c r="G97" s="69">
        <f t="shared" si="10"/>
        <v>678.57142857142856</v>
      </c>
      <c r="H97" s="88">
        <v>3240</v>
      </c>
      <c r="I97" s="69">
        <f t="shared" si="11"/>
        <v>488.68778280542989</v>
      </c>
      <c r="J97" s="10">
        <v>22.2</v>
      </c>
      <c r="K97" s="69">
        <f t="shared" si="12"/>
        <v>486.05577689243023</v>
      </c>
      <c r="L97" s="91">
        <f t="shared" si="13"/>
        <v>1653.3149882692887</v>
      </c>
    </row>
    <row r="98" spans="1:12" x14ac:dyDescent="0.25">
      <c r="A98" s="14" t="s">
        <v>10</v>
      </c>
      <c r="B98" s="13" t="s">
        <v>45</v>
      </c>
      <c r="C98" s="12">
        <v>2014</v>
      </c>
      <c r="D98" s="215" t="s">
        <v>25</v>
      </c>
      <c r="E98" s="231" t="s">
        <v>46</v>
      </c>
      <c r="F98" s="172">
        <v>31</v>
      </c>
      <c r="G98" s="69">
        <f t="shared" si="10"/>
        <v>553.57142857142856</v>
      </c>
      <c r="H98" s="88">
        <v>3820</v>
      </c>
      <c r="I98" s="69">
        <f t="shared" si="11"/>
        <v>576.16892911010564</v>
      </c>
      <c r="J98" s="10">
        <v>21.5</v>
      </c>
      <c r="K98" s="69">
        <f t="shared" si="12"/>
        <v>458.16733067729081</v>
      </c>
      <c r="L98" s="91">
        <f t="shared" si="13"/>
        <v>1587.907688358825</v>
      </c>
    </row>
    <row r="99" spans="1:12" x14ac:dyDescent="0.25">
      <c r="A99" s="14" t="s">
        <v>20</v>
      </c>
      <c r="B99" s="13" t="s">
        <v>48</v>
      </c>
      <c r="C99" s="12">
        <v>2014</v>
      </c>
      <c r="D99" s="12" t="s">
        <v>43</v>
      </c>
      <c r="E99" s="231" t="s">
        <v>166</v>
      </c>
      <c r="F99" s="172">
        <v>26</v>
      </c>
      <c r="G99" s="69">
        <f t="shared" si="10"/>
        <v>464.28571428571428</v>
      </c>
      <c r="H99" s="92">
        <v>3600</v>
      </c>
      <c r="I99" s="69">
        <f t="shared" si="11"/>
        <v>542.98642533936652</v>
      </c>
      <c r="J99" s="10">
        <v>21.8</v>
      </c>
      <c r="K99" s="69">
        <f t="shared" si="12"/>
        <v>470.11952191235059</v>
      </c>
      <c r="L99" s="91">
        <f t="shared" si="13"/>
        <v>1477.3916615374314</v>
      </c>
    </row>
    <row r="100" spans="1:12" x14ac:dyDescent="0.25">
      <c r="A100" s="14" t="s">
        <v>26</v>
      </c>
      <c r="B100" s="13" t="s">
        <v>52</v>
      </c>
      <c r="C100" s="12">
        <v>2013</v>
      </c>
      <c r="D100" s="215" t="s">
        <v>25</v>
      </c>
      <c r="E100" s="101" t="s">
        <v>53</v>
      </c>
      <c r="F100" s="172">
        <v>13</v>
      </c>
      <c r="G100" s="69">
        <f t="shared" si="10"/>
        <v>232.14285714285714</v>
      </c>
      <c r="H100" s="98">
        <v>1530</v>
      </c>
      <c r="I100" s="69">
        <f t="shared" si="11"/>
        <v>230.76923076923077</v>
      </c>
      <c r="J100" s="10">
        <v>0</v>
      </c>
      <c r="K100" s="69">
        <v>0</v>
      </c>
      <c r="L100" s="91">
        <f t="shared" si="13"/>
        <v>462.91208791208794</v>
      </c>
    </row>
    <row r="101" spans="1:12" x14ac:dyDescent="0.25">
      <c r="A101" s="14" t="s">
        <v>14</v>
      </c>
      <c r="B101" s="13" t="s">
        <v>55</v>
      </c>
      <c r="C101" s="12">
        <v>2013</v>
      </c>
      <c r="D101" s="215" t="s">
        <v>25</v>
      </c>
      <c r="E101" s="101" t="s">
        <v>53</v>
      </c>
      <c r="F101" s="172">
        <v>13</v>
      </c>
      <c r="G101" s="69">
        <f t="shared" si="10"/>
        <v>232.14285714285714</v>
      </c>
      <c r="H101" s="79">
        <v>1330</v>
      </c>
      <c r="I101" s="69">
        <f t="shared" si="11"/>
        <v>200.60331825037707</v>
      </c>
      <c r="J101" s="10">
        <v>0</v>
      </c>
      <c r="K101" s="69">
        <v>0</v>
      </c>
      <c r="L101" s="91">
        <f t="shared" si="13"/>
        <v>432.74617539323424</v>
      </c>
    </row>
    <row r="102" spans="1:12" x14ac:dyDescent="0.25">
      <c r="A102" s="14" t="s">
        <v>23</v>
      </c>
      <c r="B102" s="13" t="s">
        <v>60</v>
      </c>
      <c r="C102" s="12">
        <v>2015</v>
      </c>
      <c r="D102" s="215" t="s">
        <v>43</v>
      </c>
      <c r="E102" s="12" t="s">
        <v>62</v>
      </c>
      <c r="F102" s="172">
        <v>0</v>
      </c>
      <c r="G102" s="69">
        <f t="shared" si="10"/>
        <v>0</v>
      </c>
      <c r="H102" s="12">
        <v>1060</v>
      </c>
      <c r="I102" s="69">
        <f t="shared" si="11"/>
        <v>159.87933634992459</v>
      </c>
      <c r="J102" s="10" t="s">
        <v>130</v>
      </c>
      <c r="K102" s="69"/>
      <c r="L102" s="91">
        <f t="shared" si="13"/>
        <v>159.87933634992459</v>
      </c>
    </row>
    <row r="103" spans="1:12" x14ac:dyDescent="0.25">
      <c r="A103" s="14" t="s">
        <v>29</v>
      </c>
      <c r="B103" s="13" t="s">
        <v>57</v>
      </c>
      <c r="C103" s="12">
        <v>2013</v>
      </c>
      <c r="D103" s="215" t="s">
        <v>25</v>
      </c>
      <c r="E103" s="79" t="s">
        <v>58</v>
      </c>
      <c r="F103" s="172">
        <v>0</v>
      </c>
      <c r="G103" s="69">
        <f t="shared" si="10"/>
        <v>0</v>
      </c>
      <c r="H103" s="79">
        <v>980</v>
      </c>
      <c r="I103" s="69">
        <f t="shared" si="11"/>
        <v>147.81297134238309</v>
      </c>
      <c r="J103" s="10">
        <v>9.3000000000000007</v>
      </c>
      <c r="K103" s="69">
        <v>0</v>
      </c>
      <c r="L103" s="91">
        <f t="shared" si="13"/>
        <v>147.81297134238309</v>
      </c>
    </row>
    <row r="104" spans="1:12" x14ac:dyDescent="0.25">
      <c r="A104" s="63"/>
      <c r="B104" s="63"/>
      <c r="C104" s="63"/>
      <c r="D104" s="63"/>
      <c r="E104" s="63" t="s">
        <v>295</v>
      </c>
      <c r="F104" s="63"/>
      <c r="G104" s="63"/>
      <c r="H104" s="63"/>
      <c r="I104" s="63"/>
      <c r="J104" s="63"/>
      <c r="K104" s="63"/>
      <c r="L104" s="63"/>
    </row>
    <row r="105" spans="1:12" x14ac:dyDescent="0.25">
      <c r="A105" s="243" t="s">
        <v>154</v>
      </c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</row>
    <row r="106" spans="1:12" x14ac:dyDescent="0.25">
      <c r="A106" s="242" t="s">
        <v>171</v>
      </c>
      <c r="B106" s="242"/>
      <c r="C106" s="242"/>
      <c r="D106" s="242"/>
      <c r="E106" s="242"/>
      <c r="F106" s="242"/>
      <c r="G106" s="242"/>
      <c r="H106" s="242"/>
      <c r="I106" s="242"/>
      <c r="J106" s="242"/>
      <c r="K106" s="242"/>
      <c r="L106" s="242"/>
    </row>
    <row r="107" spans="1:12" ht="18" customHeight="1" x14ac:dyDescent="0.25">
      <c r="A107" s="261" t="s">
        <v>155</v>
      </c>
      <c r="B107" s="249" t="s">
        <v>94</v>
      </c>
      <c r="C107" s="251" t="s">
        <v>156</v>
      </c>
      <c r="D107" s="265" t="s">
        <v>157</v>
      </c>
      <c r="E107" s="244" t="s">
        <v>158</v>
      </c>
      <c r="F107" s="245"/>
      <c r="G107" s="246"/>
      <c r="H107" s="238" t="s">
        <v>159</v>
      </c>
      <c r="I107" s="239"/>
      <c r="J107" s="247" t="s">
        <v>160</v>
      </c>
      <c r="K107" s="248"/>
      <c r="L107" s="255" t="s">
        <v>161</v>
      </c>
    </row>
    <row r="108" spans="1:12" ht="44.25" customHeight="1" x14ac:dyDescent="0.25">
      <c r="A108" s="262"/>
      <c r="B108" s="250"/>
      <c r="C108" s="252"/>
      <c r="D108" s="266"/>
      <c r="E108" s="83" t="s">
        <v>2</v>
      </c>
      <c r="F108" s="84" t="s">
        <v>3</v>
      </c>
      <c r="G108" s="85" t="s">
        <v>162</v>
      </c>
      <c r="H108" s="83" t="s">
        <v>163</v>
      </c>
      <c r="I108" s="85" t="s">
        <v>165</v>
      </c>
      <c r="J108" s="86" t="s">
        <v>164</v>
      </c>
      <c r="K108" s="85" t="s">
        <v>165</v>
      </c>
      <c r="L108" s="256"/>
    </row>
    <row r="109" spans="1:12" x14ac:dyDescent="0.25">
      <c r="A109" s="14" t="s">
        <v>6</v>
      </c>
      <c r="B109" s="13" t="s">
        <v>48</v>
      </c>
      <c r="C109" s="12">
        <v>2014</v>
      </c>
      <c r="D109" s="12" t="s">
        <v>43</v>
      </c>
      <c r="E109" s="231" t="s">
        <v>172</v>
      </c>
      <c r="F109" s="97">
        <v>66</v>
      </c>
      <c r="G109" s="69">
        <f t="shared" ref="G109:G111" si="14">((F109)*1000)/80.5</f>
        <v>819.87577639751555</v>
      </c>
      <c r="H109" s="88">
        <v>3600</v>
      </c>
      <c r="I109" s="69">
        <f t="shared" ref="I109:I111" si="15">H109*1000/6130</f>
        <v>587.27569331158236</v>
      </c>
      <c r="J109" s="10">
        <v>21.8</v>
      </c>
      <c r="K109" s="69">
        <f>(J109)*1000/25</f>
        <v>872</v>
      </c>
      <c r="L109" s="91">
        <f t="shared" ref="L109:L111" si="16">G109+I109+K109</f>
        <v>2279.1514697090979</v>
      </c>
    </row>
    <row r="110" spans="1:12" x14ac:dyDescent="0.25">
      <c r="A110" s="14" t="s">
        <v>17</v>
      </c>
      <c r="B110" s="13" t="s">
        <v>45</v>
      </c>
      <c r="C110" s="12">
        <v>2014</v>
      </c>
      <c r="D110" s="12" t="s">
        <v>43</v>
      </c>
      <c r="E110" s="231" t="s">
        <v>84</v>
      </c>
      <c r="F110" s="97">
        <v>63</v>
      </c>
      <c r="G110" s="69">
        <f t="shared" si="14"/>
        <v>782.60869565217388</v>
      </c>
      <c r="H110" s="88">
        <v>3820</v>
      </c>
      <c r="I110" s="69">
        <f>H110*1000/6130</f>
        <v>623.16476345840135</v>
      </c>
      <c r="J110" s="10">
        <v>21.5</v>
      </c>
      <c r="K110" s="69">
        <f>(J110)*1000/25</f>
        <v>860</v>
      </c>
      <c r="L110" s="91">
        <f t="shared" si="16"/>
        <v>2265.7734591105755</v>
      </c>
    </row>
    <row r="111" spans="1:12" x14ac:dyDescent="0.25">
      <c r="A111" s="14" t="s">
        <v>10</v>
      </c>
      <c r="B111" s="13" t="s">
        <v>60</v>
      </c>
      <c r="C111" s="12">
        <v>2015</v>
      </c>
      <c r="D111" s="215" t="s">
        <v>43</v>
      </c>
      <c r="E111" s="12" t="s">
        <v>62</v>
      </c>
      <c r="F111" s="97">
        <v>5</v>
      </c>
      <c r="G111" s="69">
        <f t="shared" si="14"/>
        <v>62.111801242236027</v>
      </c>
      <c r="H111" s="12">
        <v>1060</v>
      </c>
      <c r="I111" s="69">
        <f t="shared" si="15"/>
        <v>172.92006525285481</v>
      </c>
      <c r="J111" s="10" t="s">
        <v>130</v>
      </c>
      <c r="K111" s="69"/>
      <c r="L111" s="91">
        <f t="shared" si="16"/>
        <v>235.03186649509084</v>
      </c>
    </row>
  </sheetData>
  <sortState ref="B91:L100">
    <sortCondition descending="1" ref="L91:L100"/>
  </sortState>
  <mergeCells count="46">
    <mergeCell ref="C94:C95"/>
    <mergeCell ref="E107:G107"/>
    <mergeCell ref="J107:K107"/>
    <mergeCell ref="B94:B95"/>
    <mergeCell ref="B107:B108"/>
    <mergeCell ref="D94:D95"/>
    <mergeCell ref="A105:L105"/>
    <mergeCell ref="A106:L106"/>
    <mergeCell ref="L107:L108"/>
    <mergeCell ref="A107:A108"/>
    <mergeCell ref="D107:D108"/>
    <mergeCell ref="C107:C108"/>
    <mergeCell ref="L94:L95"/>
    <mergeCell ref="E94:G94"/>
    <mergeCell ref="H94:I94"/>
    <mergeCell ref="J94:K94"/>
    <mergeCell ref="A1:L1"/>
    <mergeCell ref="A2:L2"/>
    <mergeCell ref="A3:L3"/>
    <mergeCell ref="A5:A6"/>
    <mergeCell ref="B5:B6"/>
    <mergeCell ref="C5:C6"/>
    <mergeCell ref="D5:D6"/>
    <mergeCell ref="E5:G5"/>
    <mergeCell ref="L34:L35"/>
    <mergeCell ref="A31:L31"/>
    <mergeCell ref="A32:L32"/>
    <mergeCell ref="A33:L33"/>
    <mergeCell ref="H5:I5"/>
    <mergeCell ref="J5:K5"/>
    <mergeCell ref="L5:L6"/>
    <mergeCell ref="B34:B35"/>
    <mergeCell ref="A92:L92"/>
    <mergeCell ref="A93:L93"/>
    <mergeCell ref="A62:L62"/>
    <mergeCell ref="A63:L63"/>
    <mergeCell ref="A64:L64"/>
    <mergeCell ref="E65:G65"/>
    <mergeCell ref="H65:I65"/>
    <mergeCell ref="J65:K65"/>
    <mergeCell ref="B65:B66"/>
    <mergeCell ref="C65:C66"/>
    <mergeCell ref="D65:D66"/>
    <mergeCell ref="L65:L66"/>
    <mergeCell ref="A65:A66"/>
    <mergeCell ref="A91:L91"/>
  </mergeCells>
  <pageMargins left="0.7" right="0.7" top="0.61458333333333337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90"/>
  <sheetViews>
    <sheetView showWhiteSpace="0" view="pageLayout" topLeftCell="A61" zoomScaleNormal="82" workbookViewId="0">
      <selection activeCell="K73" sqref="K73"/>
    </sheetView>
  </sheetViews>
  <sheetFormatPr defaultRowHeight="15.75" x14ac:dyDescent="0.25"/>
  <cols>
    <col min="1" max="1" width="4.28515625" style="122" customWidth="1"/>
    <col min="2" max="2" width="11.42578125" style="1" customWidth="1"/>
    <col min="3" max="12" width="12" customWidth="1"/>
    <col min="13" max="14" width="9.140625" style="82"/>
  </cols>
  <sheetData>
    <row r="1" spans="2:17" x14ac:dyDescent="0.25">
      <c r="C1" s="73" t="s">
        <v>121</v>
      </c>
    </row>
    <row r="2" spans="2:17" x14ac:dyDescent="0.25">
      <c r="C2" s="137" t="s">
        <v>283</v>
      </c>
      <c r="F2" t="s">
        <v>134</v>
      </c>
    </row>
    <row r="3" spans="2:17" x14ac:dyDescent="0.25">
      <c r="B3" s="134"/>
      <c r="C3" s="137" t="s">
        <v>284</v>
      </c>
      <c r="D3" s="135"/>
      <c r="E3" s="135"/>
      <c r="F3" t="s">
        <v>134</v>
      </c>
      <c r="G3" s="135"/>
      <c r="H3" s="135"/>
    </row>
    <row r="4" spans="2:17" x14ac:dyDescent="0.25">
      <c r="C4" s="137" t="s">
        <v>188</v>
      </c>
      <c r="D4" s="138"/>
      <c r="F4" s="138" t="s">
        <v>189</v>
      </c>
      <c r="G4" s="138"/>
      <c r="H4" s="138"/>
      <c r="I4" s="138"/>
      <c r="J4" s="135"/>
    </row>
    <row r="5" spans="2:17" x14ac:dyDescent="0.25">
      <c r="C5" s="137" t="s">
        <v>190</v>
      </c>
      <c r="D5" s="138"/>
      <c r="F5" s="138" t="s">
        <v>117</v>
      </c>
      <c r="G5" s="138"/>
      <c r="H5" s="138"/>
      <c r="I5" s="138"/>
      <c r="J5" s="135"/>
    </row>
    <row r="6" spans="2:17" x14ac:dyDescent="0.25">
      <c r="C6" s="137" t="s">
        <v>192</v>
      </c>
      <c r="D6" s="138"/>
      <c r="F6" s="138" t="s">
        <v>193</v>
      </c>
      <c r="G6" s="138"/>
      <c r="H6" s="138"/>
      <c r="I6" s="138"/>
      <c r="J6" s="135"/>
      <c r="O6" s="139"/>
      <c r="P6" s="136"/>
      <c r="Q6" s="140"/>
    </row>
    <row r="7" spans="2:17" x14ac:dyDescent="0.25">
      <c r="C7" s="137" t="s">
        <v>194</v>
      </c>
      <c r="D7" s="138"/>
      <c r="F7" s="138" t="s">
        <v>195</v>
      </c>
      <c r="G7" s="138"/>
      <c r="H7" s="138"/>
      <c r="I7" s="138"/>
      <c r="J7" s="135"/>
    </row>
    <row r="8" spans="2:17" x14ac:dyDescent="0.25">
      <c r="C8" s="137" t="s">
        <v>196</v>
      </c>
      <c r="D8" s="141"/>
      <c r="F8" s="141" t="s">
        <v>197</v>
      </c>
      <c r="G8" s="141"/>
      <c r="H8" s="141"/>
      <c r="I8" s="141"/>
      <c r="J8" s="142"/>
      <c r="K8" s="22"/>
    </row>
    <row r="9" spans="2:17" x14ac:dyDescent="0.25">
      <c r="C9" s="137" t="s">
        <v>199</v>
      </c>
      <c r="D9" s="138"/>
      <c r="F9" s="138" t="s">
        <v>200</v>
      </c>
      <c r="G9" s="138"/>
      <c r="H9" s="138"/>
      <c r="I9" s="138"/>
      <c r="J9" s="135"/>
    </row>
    <row r="10" spans="2:17" x14ac:dyDescent="0.25">
      <c r="C10" s="137" t="s">
        <v>201</v>
      </c>
      <c r="D10" s="138"/>
      <c r="F10" s="138" t="s">
        <v>197</v>
      </c>
      <c r="G10" s="138"/>
      <c r="H10" s="138"/>
      <c r="I10" s="138"/>
      <c r="J10" s="135"/>
    </row>
    <row r="11" spans="2:17" x14ac:dyDescent="0.25">
      <c r="C11" s="137" t="s">
        <v>203</v>
      </c>
      <c r="F11" s="138" t="s">
        <v>200</v>
      </c>
    </row>
    <row r="12" spans="2:17" x14ac:dyDescent="0.25">
      <c r="C12" s="145" t="s">
        <v>202</v>
      </c>
      <c r="D12" s="2"/>
      <c r="E12" s="2"/>
      <c r="F12" s="27"/>
    </row>
    <row r="13" spans="2:17" x14ac:dyDescent="0.25">
      <c r="B13" s="41"/>
      <c r="C13" s="271" t="s">
        <v>43</v>
      </c>
      <c r="D13" s="271"/>
      <c r="E13" s="271" t="s">
        <v>25</v>
      </c>
      <c r="F13" s="271"/>
      <c r="G13" s="271" t="s">
        <v>31</v>
      </c>
      <c r="H13" s="271"/>
      <c r="I13" s="271" t="s">
        <v>267</v>
      </c>
      <c r="J13" s="271"/>
      <c r="K13" s="271" t="s">
        <v>61</v>
      </c>
      <c r="L13" s="271"/>
    </row>
    <row r="14" spans="2:17" x14ac:dyDescent="0.25">
      <c r="C14" s="75" t="s">
        <v>139</v>
      </c>
      <c r="D14" s="74" t="s">
        <v>140</v>
      </c>
      <c r="E14" s="75" t="s">
        <v>139</v>
      </c>
      <c r="F14" s="74" t="s">
        <v>140</v>
      </c>
      <c r="G14" s="75" t="s">
        <v>139</v>
      </c>
      <c r="H14" s="74" t="s">
        <v>140</v>
      </c>
      <c r="I14" s="75" t="s">
        <v>139</v>
      </c>
      <c r="J14" s="74" t="s">
        <v>140</v>
      </c>
      <c r="K14" s="75" t="s">
        <v>142</v>
      </c>
      <c r="L14" s="74" t="s">
        <v>141</v>
      </c>
    </row>
    <row r="15" spans="2:17" x14ac:dyDescent="0.25">
      <c r="B15" s="1" t="s">
        <v>198</v>
      </c>
      <c r="C15" s="76">
        <v>25</v>
      </c>
      <c r="D15" s="77">
        <v>25</v>
      </c>
      <c r="E15" s="76">
        <v>27</v>
      </c>
      <c r="F15" s="77">
        <v>35.1</v>
      </c>
      <c r="G15" s="76">
        <v>46</v>
      </c>
      <c r="H15" s="77">
        <v>59.1</v>
      </c>
      <c r="I15" s="147">
        <v>60.3</v>
      </c>
      <c r="J15" s="148">
        <v>77.400000000000006</v>
      </c>
      <c r="K15" s="147">
        <v>60.3</v>
      </c>
      <c r="L15" s="148"/>
    </row>
    <row r="16" spans="2:17" ht="15" x14ac:dyDescent="0.25">
      <c r="B16" t="s">
        <v>204</v>
      </c>
      <c r="C16" s="74">
        <v>0</v>
      </c>
      <c r="D16" s="74">
        <v>0</v>
      </c>
      <c r="E16" s="74">
        <v>7</v>
      </c>
      <c r="F16" s="74">
        <v>10</v>
      </c>
      <c r="G16" s="74">
        <v>13</v>
      </c>
      <c r="H16" s="74">
        <v>20</v>
      </c>
      <c r="I16" s="146">
        <v>17</v>
      </c>
      <c r="J16" s="146">
        <v>25</v>
      </c>
      <c r="K16" s="146">
        <v>17</v>
      </c>
      <c r="L16" s="146"/>
    </row>
    <row r="17" spans="2:12" x14ac:dyDescent="0.25">
      <c r="C17" s="66"/>
      <c r="D17" s="2"/>
      <c r="E17" s="2"/>
      <c r="F17" s="27"/>
    </row>
    <row r="18" spans="2:12" x14ac:dyDescent="0.25">
      <c r="C18" s="1" t="s">
        <v>132</v>
      </c>
    </row>
    <row r="19" spans="2:12" x14ac:dyDescent="0.25">
      <c r="C19" t="s">
        <v>133</v>
      </c>
    </row>
    <row r="20" spans="2:12" x14ac:dyDescent="0.25">
      <c r="C20" t="s">
        <v>134</v>
      </c>
    </row>
    <row r="21" spans="2:12" ht="12.75" customHeight="1" x14ac:dyDescent="0.25">
      <c r="C21" s="66"/>
      <c r="D21" s="2"/>
      <c r="E21" s="2"/>
      <c r="F21" s="27"/>
      <c r="H21" s="22"/>
      <c r="I21" s="22"/>
      <c r="J21" s="22"/>
      <c r="K21" s="22"/>
    </row>
    <row r="22" spans="2:12" x14ac:dyDescent="0.25">
      <c r="B22" s="1" t="s">
        <v>191</v>
      </c>
      <c r="C22" s="269" t="s">
        <v>43</v>
      </c>
      <c r="D22" s="270"/>
      <c r="E22" s="269" t="s">
        <v>25</v>
      </c>
      <c r="F22" s="270"/>
      <c r="G22" s="269" t="s">
        <v>31</v>
      </c>
      <c r="H22" s="270"/>
      <c r="I22" s="269" t="s">
        <v>267</v>
      </c>
      <c r="J22" s="270"/>
      <c r="K22" s="269" t="s">
        <v>61</v>
      </c>
      <c r="L22" s="270"/>
    </row>
    <row r="23" spans="2:12" x14ac:dyDescent="0.25">
      <c r="C23" s="149" t="s">
        <v>139</v>
      </c>
      <c r="D23" s="150" t="s">
        <v>140</v>
      </c>
      <c r="E23" s="149" t="s">
        <v>139</v>
      </c>
      <c r="F23" s="150" t="s">
        <v>140</v>
      </c>
      <c r="G23" s="149" t="s">
        <v>139</v>
      </c>
      <c r="H23" s="150" t="s">
        <v>140</v>
      </c>
      <c r="I23" s="149" t="s">
        <v>142</v>
      </c>
      <c r="J23" s="150" t="s">
        <v>141</v>
      </c>
      <c r="K23" s="149" t="s">
        <v>139</v>
      </c>
      <c r="L23" s="150" t="s">
        <v>140</v>
      </c>
    </row>
    <row r="24" spans="2:12" x14ac:dyDescent="0.25">
      <c r="B24" s="1" t="s">
        <v>198</v>
      </c>
      <c r="C24" s="143">
        <v>4800</v>
      </c>
      <c r="D24" s="144">
        <v>6180</v>
      </c>
      <c r="E24" s="143">
        <v>5300</v>
      </c>
      <c r="F24" s="144">
        <v>6630</v>
      </c>
      <c r="G24" s="143">
        <v>10440</v>
      </c>
      <c r="H24" s="144">
        <v>12050</v>
      </c>
      <c r="I24" s="143">
        <v>11260</v>
      </c>
      <c r="J24" s="144">
        <v>12570</v>
      </c>
      <c r="K24" s="143"/>
      <c r="L24" s="144"/>
    </row>
    <row r="26" spans="2:12" ht="15.75" customHeight="1" x14ac:dyDescent="0.25">
      <c r="C26" s="155" t="s">
        <v>212</v>
      </c>
      <c r="D26" s="156"/>
      <c r="E26" s="156"/>
      <c r="F26" s="157"/>
      <c r="G26" s="158" t="s">
        <v>213</v>
      </c>
      <c r="H26" s="39"/>
      <c r="I26" s="39"/>
      <c r="J26" s="39"/>
    </row>
    <row r="27" spans="2:12" ht="15.75" customHeight="1" x14ac:dyDescent="0.25">
      <c r="C27" s="40" t="s">
        <v>214</v>
      </c>
      <c r="D27" s="39"/>
      <c r="E27" s="39"/>
      <c r="F27" s="157"/>
      <c r="G27" s="40" t="s">
        <v>264</v>
      </c>
      <c r="H27" s="39"/>
      <c r="I27" s="39"/>
      <c r="J27" s="39"/>
    </row>
    <row r="28" spans="2:12" ht="15.75" customHeight="1" x14ac:dyDescent="0.25">
      <c r="C28" s="40" t="s">
        <v>208</v>
      </c>
      <c r="D28" s="40"/>
      <c r="E28" s="160" t="s">
        <v>215</v>
      </c>
      <c r="F28" s="157"/>
      <c r="G28" s="40" t="s">
        <v>208</v>
      </c>
      <c r="H28" s="39"/>
      <c r="I28" s="160" t="s">
        <v>216</v>
      </c>
      <c r="J28" s="39"/>
    </row>
    <row r="29" spans="2:12" ht="15.75" customHeight="1" x14ac:dyDescent="0.25">
      <c r="C29" s="161" t="s">
        <v>217</v>
      </c>
      <c r="D29" s="21"/>
      <c r="E29" s="161"/>
      <c r="F29" s="157"/>
      <c r="G29" s="161" t="s">
        <v>218</v>
      </c>
      <c r="H29" s="39"/>
      <c r="I29" s="39"/>
      <c r="J29" s="39"/>
    </row>
    <row r="30" spans="2:12" ht="15.75" customHeight="1" x14ac:dyDescent="0.25">
      <c r="C30" s="40" t="s">
        <v>219</v>
      </c>
      <c r="D30" s="39"/>
      <c r="E30" s="39"/>
      <c r="F30" s="157"/>
      <c r="G30" s="40" t="s">
        <v>268</v>
      </c>
      <c r="H30" s="39"/>
      <c r="I30" s="39"/>
      <c r="J30" s="39"/>
    </row>
    <row r="31" spans="2:12" ht="15.75" customHeight="1" x14ac:dyDescent="0.25">
      <c r="C31" s="40" t="s">
        <v>208</v>
      </c>
      <c r="D31" s="40"/>
      <c r="E31" s="160" t="s">
        <v>220</v>
      </c>
      <c r="F31" s="157"/>
      <c r="G31" s="40" t="s">
        <v>221</v>
      </c>
      <c r="H31" s="39"/>
      <c r="I31" s="160" t="s">
        <v>222</v>
      </c>
      <c r="J31" s="39"/>
    </row>
    <row r="32" spans="2:12" ht="15.75" customHeight="1" x14ac:dyDescent="0.25">
      <c r="C32" s="161" t="s">
        <v>224</v>
      </c>
      <c r="D32" s="39"/>
      <c r="E32" s="157"/>
      <c r="F32" s="157"/>
      <c r="G32" s="161" t="s">
        <v>225</v>
      </c>
      <c r="H32" s="39"/>
      <c r="J32" s="39"/>
    </row>
    <row r="33" spans="2:12" ht="15.75" customHeight="1" x14ac:dyDescent="0.25">
      <c r="C33" s="40" t="s">
        <v>262</v>
      </c>
      <c r="D33" s="39"/>
      <c r="E33" s="39"/>
      <c r="F33" s="157"/>
      <c r="G33" s="40" t="s">
        <v>226</v>
      </c>
      <c r="H33" s="152"/>
      <c r="I33" s="39"/>
      <c r="J33" s="39"/>
    </row>
    <row r="34" spans="2:12" ht="15.75" customHeight="1" x14ac:dyDescent="0.25">
      <c r="C34" s="40" t="s">
        <v>227</v>
      </c>
      <c r="D34" s="39"/>
      <c r="E34" s="160" t="s">
        <v>228</v>
      </c>
      <c r="F34" s="157"/>
      <c r="G34" s="40" t="s">
        <v>221</v>
      </c>
      <c r="H34" s="39"/>
      <c r="I34" s="160" t="s">
        <v>229</v>
      </c>
      <c r="J34" s="39"/>
    </row>
    <row r="35" spans="2:12" ht="15.75" customHeight="1" x14ac:dyDescent="0.25">
      <c r="C35" s="161" t="s">
        <v>230</v>
      </c>
      <c r="D35" s="39"/>
      <c r="E35" s="157"/>
      <c r="F35" s="157"/>
      <c r="G35" s="21" t="s">
        <v>87</v>
      </c>
      <c r="H35" s="39"/>
      <c r="I35" s="157"/>
      <c r="J35" s="39"/>
    </row>
    <row r="36" spans="2:12" ht="15.75" customHeight="1" x14ac:dyDescent="0.25">
      <c r="C36" s="40" t="s">
        <v>263</v>
      </c>
      <c r="D36" s="39"/>
      <c r="E36" s="157"/>
      <c r="F36" s="157"/>
      <c r="G36" s="40" t="s">
        <v>231</v>
      </c>
      <c r="H36" s="39"/>
      <c r="I36" s="157"/>
    </row>
    <row r="37" spans="2:12" ht="15.75" customHeight="1" x14ac:dyDescent="0.25">
      <c r="C37" s="40" t="s">
        <v>232</v>
      </c>
      <c r="D37" s="21"/>
      <c r="E37" s="160" t="s">
        <v>233</v>
      </c>
      <c r="F37" s="157"/>
      <c r="G37" s="40" t="s">
        <v>232</v>
      </c>
      <c r="H37" s="21"/>
      <c r="I37" s="160" t="s">
        <v>234</v>
      </c>
      <c r="J37" s="39"/>
    </row>
    <row r="38" spans="2:12" ht="18" customHeight="1" x14ac:dyDescent="0.25">
      <c r="B38" s="73" t="s">
        <v>135</v>
      </c>
      <c r="C38" s="73"/>
      <c r="D38" s="18" t="s">
        <v>269</v>
      </c>
      <c r="E38" s="73"/>
      <c r="F38" s="73"/>
      <c r="G38" s="154"/>
      <c r="H38" s="73"/>
    </row>
    <row r="39" spans="2:12" ht="15" x14ac:dyDescent="0.25">
      <c r="B39"/>
    </row>
    <row r="40" spans="2:12" x14ac:dyDescent="0.25">
      <c r="B40" s="73" t="s">
        <v>205</v>
      </c>
      <c r="C40" s="135"/>
      <c r="D40" s="135"/>
      <c r="E40" s="152" t="s">
        <v>206</v>
      </c>
      <c r="G40" s="151"/>
      <c r="H40" s="73" t="s">
        <v>235</v>
      </c>
      <c r="I40" s="135"/>
      <c r="J40" s="135"/>
      <c r="K40" s="152" t="s">
        <v>270</v>
      </c>
    </row>
    <row r="41" spans="2:12" ht="15" x14ac:dyDescent="0.25">
      <c r="B41" s="135" t="s">
        <v>138</v>
      </c>
      <c r="C41" s="135"/>
      <c r="D41" s="135"/>
      <c r="E41" s="135"/>
      <c r="F41" s="135"/>
      <c r="G41" s="151"/>
      <c r="H41" s="135" t="s">
        <v>138</v>
      </c>
      <c r="I41" s="135"/>
      <c r="J41" s="135"/>
      <c r="K41" s="135"/>
      <c r="L41" s="135"/>
    </row>
    <row r="42" spans="2:12" ht="15" x14ac:dyDescent="0.25">
      <c r="B42" s="151" t="s">
        <v>207</v>
      </c>
      <c r="C42" s="135"/>
      <c r="D42" s="151" t="s">
        <v>236</v>
      </c>
      <c r="E42" s="135"/>
      <c r="F42" s="154">
        <v>46.5</v>
      </c>
      <c r="H42" s="151" t="s">
        <v>207</v>
      </c>
      <c r="I42" s="135"/>
      <c r="J42" s="151" t="s">
        <v>237</v>
      </c>
      <c r="L42" s="173">
        <v>50.5</v>
      </c>
    </row>
    <row r="43" spans="2:12" ht="15" x14ac:dyDescent="0.25">
      <c r="B43" s="135" t="s">
        <v>208</v>
      </c>
      <c r="C43" s="135"/>
      <c r="D43" s="163" t="s">
        <v>238</v>
      </c>
      <c r="E43" s="135"/>
      <c r="F43" s="135"/>
      <c r="H43" s="135" t="s">
        <v>239</v>
      </c>
      <c r="I43" s="135"/>
      <c r="J43" s="164" t="s">
        <v>240</v>
      </c>
      <c r="K43" s="135"/>
      <c r="L43" s="164"/>
    </row>
    <row r="44" spans="2:12" ht="15" x14ac:dyDescent="0.25">
      <c r="B44" t="s">
        <v>241</v>
      </c>
      <c r="C44" t="s">
        <v>209</v>
      </c>
      <c r="D44">
        <v>55</v>
      </c>
      <c r="H44" t="s">
        <v>241</v>
      </c>
      <c r="I44" t="s">
        <v>209</v>
      </c>
      <c r="L44" s="64">
        <v>58</v>
      </c>
    </row>
    <row r="45" spans="2:12" ht="15" x14ac:dyDescent="0.25">
      <c r="B45" s="151"/>
      <c r="C45" s="135"/>
      <c r="G45" s="135"/>
    </row>
    <row r="46" spans="2:12" x14ac:dyDescent="0.25">
      <c r="B46" s="73" t="s">
        <v>242</v>
      </c>
      <c r="E46" s="152" t="s">
        <v>210</v>
      </c>
      <c r="H46" s="73" t="s">
        <v>243</v>
      </c>
      <c r="K46" s="152" t="s">
        <v>71</v>
      </c>
    </row>
    <row r="47" spans="2:12" ht="15" x14ac:dyDescent="0.25">
      <c r="B47" t="s">
        <v>137</v>
      </c>
      <c r="H47" t="s">
        <v>137</v>
      </c>
    </row>
    <row r="48" spans="2:12" x14ac:dyDescent="0.25">
      <c r="B48" s="151" t="s">
        <v>207</v>
      </c>
      <c r="C48" s="135"/>
      <c r="D48" s="40" t="s">
        <v>244</v>
      </c>
      <c r="F48" s="174">
        <v>50</v>
      </c>
      <c r="H48" s="151" t="s">
        <v>207</v>
      </c>
      <c r="I48" s="135"/>
      <c r="J48" s="40" t="s">
        <v>177</v>
      </c>
      <c r="L48" s="174">
        <v>55</v>
      </c>
    </row>
    <row r="49" spans="2:17" ht="15" x14ac:dyDescent="0.25">
      <c r="B49" t="s">
        <v>245</v>
      </c>
      <c r="D49" s="165" t="s">
        <v>211</v>
      </c>
      <c r="H49" t="s">
        <v>246</v>
      </c>
      <c r="J49" t="s">
        <v>247</v>
      </c>
    </row>
    <row r="50" spans="2:17" ht="15" x14ac:dyDescent="0.25">
      <c r="B50" t="s">
        <v>241</v>
      </c>
      <c r="C50" t="s">
        <v>209</v>
      </c>
      <c r="D50">
        <v>55</v>
      </c>
      <c r="H50" t="s">
        <v>241</v>
      </c>
      <c r="I50" t="s">
        <v>209</v>
      </c>
      <c r="L50" s="64">
        <v>58</v>
      </c>
    </row>
    <row r="51" spans="2:17" ht="15" x14ac:dyDescent="0.25">
      <c r="B51"/>
      <c r="H51" s="73"/>
    </row>
    <row r="52" spans="2:17" x14ac:dyDescent="0.25">
      <c r="B52" s="73" t="s">
        <v>248</v>
      </c>
      <c r="E52" s="152" t="s">
        <v>73</v>
      </c>
      <c r="F52" s="154"/>
      <c r="G52" s="135"/>
      <c r="H52" s="73" t="s">
        <v>249</v>
      </c>
      <c r="K52" s="152" t="s">
        <v>73</v>
      </c>
    </row>
    <row r="53" spans="2:17" ht="15" x14ac:dyDescent="0.25">
      <c r="B53" t="s">
        <v>136</v>
      </c>
      <c r="H53" t="s">
        <v>136</v>
      </c>
    </row>
    <row r="54" spans="2:17" x14ac:dyDescent="0.25">
      <c r="B54" s="151" t="s">
        <v>207</v>
      </c>
      <c r="C54" s="135"/>
      <c r="D54" s="40" t="s">
        <v>250</v>
      </c>
      <c r="F54" s="173">
        <v>56</v>
      </c>
      <c r="H54" s="151" t="s">
        <v>207</v>
      </c>
      <c r="I54" s="135"/>
      <c r="J54" s="40" t="s">
        <v>251</v>
      </c>
      <c r="L54" s="173">
        <v>56</v>
      </c>
    </row>
    <row r="55" spans="2:17" ht="15" x14ac:dyDescent="0.25">
      <c r="B55" t="s">
        <v>208</v>
      </c>
      <c r="D55" t="s">
        <v>252</v>
      </c>
      <c r="H55" t="s">
        <v>208</v>
      </c>
      <c r="J55" t="s">
        <v>253</v>
      </c>
      <c r="L55" s="64"/>
    </row>
    <row r="56" spans="2:17" ht="15" x14ac:dyDescent="0.25">
      <c r="B56" t="s">
        <v>241</v>
      </c>
      <c r="C56" t="s">
        <v>209</v>
      </c>
      <c r="D56">
        <v>52</v>
      </c>
      <c r="H56" t="s">
        <v>241</v>
      </c>
      <c r="I56" t="s">
        <v>209</v>
      </c>
      <c r="L56" s="64">
        <v>55</v>
      </c>
    </row>
    <row r="57" spans="2:17" ht="15" x14ac:dyDescent="0.25">
      <c r="B57"/>
      <c r="H57" s="73"/>
    </row>
    <row r="58" spans="2:17" x14ac:dyDescent="0.25">
      <c r="B58" s="73" t="s">
        <v>254</v>
      </c>
      <c r="E58" s="152" t="s">
        <v>223</v>
      </c>
      <c r="F58" s="154"/>
      <c r="G58" s="135"/>
      <c r="H58" s="73" t="s">
        <v>255</v>
      </c>
      <c r="K58" s="152" t="s">
        <v>88</v>
      </c>
    </row>
    <row r="59" spans="2:17" ht="18.75" x14ac:dyDescent="0.3">
      <c r="B59" s="2" t="s">
        <v>256</v>
      </c>
      <c r="C59" s="20"/>
      <c r="D59" s="21"/>
      <c r="E59" s="28"/>
      <c r="H59" s="2" t="s">
        <v>123</v>
      </c>
    </row>
    <row r="60" spans="2:17" x14ac:dyDescent="0.25">
      <c r="B60" t="s">
        <v>208</v>
      </c>
      <c r="D60" t="s">
        <v>257</v>
      </c>
      <c r="H60" t="s">
        <v>258</v>
      </c>
      <c r="J60" t="s">
        <v>259</v>
      </c>
      <c r="L60" s="174">
        <v>80.5</v>
      </c>
    </row>
    <row r="61" spans="2:17" ht="15" x14ac:dyDescent="0.25">
      <c r="B61" s="151" t="s">
        <v>207</v>
      </c>
      <c r="C61" s="135"/>
      <c r="D61" t="s">
        <v>260</v>
      </c>
      <c r="F61" s="173">
        <v>71.75</v>
      </c>
      <c r="H61" s="151" t="s">
        <v>207</v>
      </c>
      <c r="I61" s="135"/>
      <c r="J61" s="166" t="s">
        <v>261</v>
      </c>
    </row>
    <row r="62" spans="2:17" ht="15" x14ac:dyDescent="0.25">
      <c r="B62" t="s">
        <v>241</v>
      </c>
      <c r="C62" t="s">
        <v>209</v>
      </c>
      <c r="D62">
        <v>52</v>
      </c>
      <c r="H62" t="s">
        <v>241</v>
      </c>
      <c r="I62" t="s">
        <v>209</v>
      </c>
      <c r="L62" s="64">
        <v>52</v>
      </c>
    </row>
    <row r="63" spans="2:17" x14ac:dyDescent="0.25">
      <c r="Q63" s="135"/>
    </row>
    <row r="64" spans="2:17" x14ac:dyDescent="0.25">
      <c r="B64" s="1" t="s">
        <v>158</v>
      </c>
      <c r="C64" s="269" t="s">
        <v>43</v>
      </c>
      <c r="D64" s="270"/>
      <c r="E64" s="269" t="s">
        <v>25</v>
      </c>
      <c r="F64" s="270"/>
      <c r="G64" s="269" t="s">
        <v>31</v>
      </c>
      <c r="H64" s="270"/>
      <c r="I64" s="269" t="s">
        <v>267</v>
      </c>
      <c r="J64" s="270"/>
      <c r="K64" s="269" t="s">
        <v>61</v>
      </c>
      <c r="L64" s="270"/>
      <c r="Q64" s="135"/>
    </row>
    <row r="65" spans="2:18" x14ac:dyDescent="0.25">
      <c r="B65" s="1" t="s">
        <v>198</v>
      </c>
      <c r="C65" s="168">
        <v>71.75</v>
      </c>
      <c r="D65" s="169">
        <v>80.5</v>
      </c>
      <c r="E65" s="168">
        <v>56</v>
      </c>
      <c r="F65" s="169">
        <v>56</v>
      </c>
      <c r="G65" s="168">
        <v>50</v>
      </c>
      <c r="H65" s="169">
        <v>55</v>
      </c>
      <c r="I65" s="168">
        <v>46.5</v>
      </c>
      <c r="J65" s="169">
        <v>50.5</v>
      </c>
      <c r="K65" s="168"/>
      <c r="L65" s="169"/>
    </row>
    <row r="66" spans="2:18" ht="6" customHeight="1" x14ac:dyDescent="0.25">
      <c r="C66" s="175"/>
      <c r="D66" s="175"/>
      <c r="E66" s="175"/>
      <c r="F66" s="175"/>
      <c r="G66" s="175"/>
      <c r="H66" s="175"/>
      <c r="I66" s="175"/>
      <c r="J66" s="175"/>
      <c r="K66" s="175"/>
      <c r="L66" s="175"/>
    </row>
    <row r="67" spans="2:18" ht="17.25" x14ac:dyDescent="0.25">
      <c r="B67" s="1" t="s">
        <v>143</v>
      </c>
      <c r="C67" s="170">
        <v>25</v>
      </c>
      <c r="D67" s="147">
        <v>25</v>
      </c>
      <c r="E67" s="170">
        <v>40</v>
      </c>
      <c r="F67" s="170">
        <v>43</v>
      </c>
      <c r="G67" s="170">
        <v>49</v>
      </c>
      <c r="H67" s="170">
        <v>52</v>
      </c>
      <c r="I67" s="170">
        <v>55</v>
      </c>
      <c r="J67" s="170">
        <v>58</v>
      </c>
      <c r="K67" s="170"/>
      <c r="L67" s="170"/>
      <c r="Q67" s="135"/>
      <c r="R67" s="135"/>
    </row>
    <row r="68" spans="2:18" ht="7.5" customHeight="1" x14ac:dyDescent="0.25">
      <c r="C68" s="74"/>
      <c r="D68" s="74"/>
      <c r="E68" s="74"/>
      <c r="F68" s="74"/>
      <c r="G68" s="74"/>
      <c r="H68" s="74"/>
      <c r="I68" s="74"/>
      <c r="J68" s="74"/>
      <c r="K68" s="74"/>
      <c r="L68" s="74"/>
      <c r="Q68" s="135"/>
    </row>
    <row r="69" spans="2:18" x14ac:dyDescent="0.25">
      <c r="B69" s="1" t="s">
        <v>144</v>
      </c>
      <c r="C69" s="176">
        <v>52</v>
      </c>
      <c r="D69" s="176">
        <v>52</v>
      </c>
      <c r="E69" s="176">
        <v>52</v>
      </c>
      <c r="F69" s="176">
        <v>55</v>
      </c>
      <c r="G69" s="176">
        <v>55</v>
      </c>
      <c r="H69" s="176">
        <v>58</v>
      </c>
      <c r="I69" s="176">
        <v>55</v>
      </c>
      <c r="J69" s="176">
        <v>58</v>
      </c>
      <c r="K69" s="176"/>
      <c r="L69" s="176"/>
      <c r="Q69" s="135"/>
    </row>
    <row r="70" spans="2:18" x14ac:dyDescent="0.25">
      <c r="Q70" s="135"/>
      <c r="R70" s="135"/>
    </row>
    <row r="84" spans="2:3" x14ac:dyDescent="0.25">
      <c r="B84" s="42"/>
    </row>
    <row r="85" spans="2:3" x14ac:dyDescent="0.25">
      <c r="B85" s="41"/>
    </row>
    <row r="86" spans="2:3" x14ac:dyDescent="0.25">
      <c r="B86" s="43"/>
    </row>
    <row r="87" spans="2:3" x14ac:dyDescent="0.25">
      <c r="B87" s="44"/>
    </row>
    <row r="88" spans="2:3" x14ac:dyDescent="0.25">
      <c r="B88" s="42"/>
      <c r="C88" s="22"/>
    </row>
    <row r="89" spans="2:3" x14ac:dyDescent="0.25">
      <c r="B89" s="42"/>
      <c r="C89" s="22"/>
    </row>
    <row r="90" spans="2:3" x14ac:dyDescent="0.25">
      <c r="B90" s="41"/>
      <c r="C90" s="22"/>
    </row>
  </sheetData>
  <mergeCells count="15">
    <mergeCell ref="C13:D13"/>
    <mergeCell ref="E13:F13"/>
    <mergeCell ref="G13:H13"/>
    <mergeCell ref="I13:J13"/>
    <mergeCell ref="K13:L13"/>
    <mergeCell ref="C22:D22"/>
    <mergeCell ref="E22:F22"/>
    <mergeCell ref="G22:H22"/>
    <mergeCell ref="I22:J22"/>
    <mergeCell ref="K22:L22"/>
    <mergeCell ref="C64:D64"/>
    <mergeCell ref="E64:F64"/>
    <mergeCell ref="G64:H64"/>
    <mergeCell ref="I64:J64"/>
    <mergeCell ref="K64:L64"/>
  </mergeCells>
  <hyperlinks>
    <hyperlink ref="G36" r:id="rId1"/>
    <hyperlink ref="J61" r:id="rId2"/>
  </hyperlinks>
  <pageMargins left="0.51181102362204722" right="0.31496062992125984" top="0.59055118110236227" bottom="0.15748031496062992" header="0.27559055118110237" footer="0.19685039370078741"/>
  <pageSetup paperSize="9" orientation="landscape" horizontalDpi="0" verticalDpi="0" r:id="rId3"/>
  <headerFooter>
    <oddHeader xml:space="preserve">&amp;CФормулы подсчета очков многоборья  во всех видах и категориях 2025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слалом2026 М все категории</vt:lpstr>
      <vt:lpstr>Фигуры 26 Мужчины все категории</vt:lpstr>
      <vt:lpstr>трамплин26 Мужчинывсе категории</vt:lpstr>
      <vt:lpstr> многоборье26 MEN все категории</vt:lpstr>
      <vt:lpstr>формулы для многоборья</vt:lpstr>
      <vt:lpstr>'трамплин26 Мужчинывсе категории'!Область_печати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2025-12-18T21:06:03Z</cp:lastPrinted>
  <dcterms:created xsi:type="dcterms:W3CDTF">2025-12-03T13:19:01Z</dcterms:created>
  <dcterms:modified xsi:type="dcterms:W3CDTF">2026-03-08T08:56:32Z</dcterms:modified>
</cp:coreProperties>
</file>