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рейтинг 2026\"/>
    </mc:Choice>
  </mc:AlternateContent>
  <bookViews>
    <workbookView xWindow="0" yWindow="0" windowWidth="20490" windowHeight="7155" firstSheet="3" activeTab="3"/>
  </bookViews>
  <sheets>
    <sheet name=" слалом Женщины (все категории)" sheetId="1" r:id="rId1"/>
    <sheet name="трамплин Женщины все категории" sheetId="2" r:id="rId2"/>
    <sheet name="Фигуры Женщины все категории" sheetId="3" r:id="rId3"/>
    <sheet name=" многоборье WoMEN все категории" sheetId="7" r:id="rId4"/>
    <sheet name="формулы для многоборья" sheetId="5" r:id="rId5"/>
    <sheet name="Лист1" sheetId="8" r:id="rId6"/>
  </sheets>
  <definedNames>
    <definedName name="_xlnm.Print_Area" localSheetId="1">'трамплин Женщины все категории'!$A$1:$G$101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8" i="3" l="1"/>
  <c r="G100" i="1" l="1"/>
  <c r="G112" i="1"/>
  <c r="G15" i="1"/>
  <c r="I106" i="7"/>
  <c r="F73" i="3" l="1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G104" i="1" l="1"/>
  <c r="G61" i="1"/>
  <c r="G73" i="7" l="1"/>
  <c r="G74" i="7"/>
  <c r="K73" i="7"/>
  <c r="I8" i="7"/>
  <c r="K8" i="7"/>
  <c r="G8" i="7"/>
  <c r="G101" i="1"/>
  <c r="G102" i="1"/>
  <c r="G103" i="1"/>
  <c r="G105" i="1"/>
  <c r="G106" i="1"/>
  <c r="G107" i="1"/>
  <c r="G84" i="7"/>
  <c r="G110" i="1" l="1"/>
  <c r="G109" i="1"/>
  <c r="G113" i="1"/>
  <c r="G157" i="1"/>
  <c r="G156" i="1"/>
  <c r="G155" i="1"/>
  <c r="G152" i="1"/>
  <c r="G151" i="1"/>
  <c r="G154" i="1"/>
  <c r="G150" i="1"/>
  <c r="G149" i="1"/>
  <c r="G173" i="1"/>
  <c r="G171" i="1"/>
  <c r="G172" i="1"/>
  <c r="G64" i="1"/>
  <c r="G63" i="1"/>
  <c r="G62" i="1"/>
  <c r="G60" i="1"/>
  <c r="G59" i="1"/>
  <c r="G58" i="1"/>
  <c r="G57" i="1"/>
  <c r="G56" i="1"/>
  <c r="G55" i="1"/>
  <c r="G54" i="1"/>
  <c r="G7" i="1" l="1"/>
  <c r="G17" i="1"/>
  <c r="G18" i="1"/>
  <c r="G16" i="1"/>
  <c r="G13" i="1"/>
  <c r="G14" i="1"/>
  <c r="G12" i="1"/>
  <c r="G11" i="1"/>
  <c r="G9" i="1"/>
  <c r="G8" i="1"/>
  <c r="G10" i="1"/>
  <c r="G6" i="1"/>
  <c r="G5" i="1"/>
  <c r="I82" i="7"/>
  <c r="I83" i="7"/>
  <c r="I84" i="7"/>
  <c r="I86" i="7"/>
  <c r="I87" i="7"/>
  <c r="I88" i="7"/>
  <c r="I89" i="7"/>
  <c r="I90" i="7"/>
  <c r="I91" i="7"/>
  <c r="I77" i="7"/>
  <c r="I73" i="7"/>
  <c r="L73" i="7" s="1"/>
  <c r="I74" i="7"/>
  <c r="I75" i="7"/>
  <c r="I76" i="7"/>
  <c r="I78" i="7"/>
  <c r="I79" i="7"/>
  <c r="I80" i="7"/>
  <c r="K80" i="7"/>
  <c r="K46" i="7"/>
  <c r="G83" i="7"/>
  <c r="G82" i="7"/>
  <c r="G80" i="7"/>
  <c r="G79" i="7"/>
  <c r="G76" i="7"/>
  <c r="G77" i="7"/>
  <c r="G78" i="7"/>
  <c r="K74" i="7"/>
  <c r="K75" i="7"/>
  <c r="K76" i="7"/>
  <c r="K77" i="7"/>
  <c r="K78" i="7"/>
  <c r="K79" i="7"/>
  <c r="K82" i="7"/>
  <c r="K86" i="7"/>
  <c r="L84" i="7" l="1"/>
  <c r="K140" i="7"/>
  <c r="I141" i="7"/>
  <c r="I140" i="7"/>
  <c r="I142" i="7"/>
  <c r="I143" i="7"/>
  <c r="L143" i="7" s="1"/>
  <c r="I144" i="7"/>
  <c r="L144" i="7" s="1"/>
  <c r="G141" i="7"/>
  <c r="G140" i="7"/>
  <c r="G142" i="7"/>
  <c r="G86" i="7"/>
  <c r="G75" i="7"/>
  <c r="L91" i="7"/>
  <c r="L90" i="7"/>
  <c r="L89" i="7"/>
  <c r="L88" i="7"/>
  <c r="L87" i="7"/>
  <c r="I58" i="7"/>
  <c r="L58" i="7" s="1"/>
  <c r="I57" i="7"/>
  <c r="L57" i="7" s="1"/>
  <c r="I56" i="7"/>
  <c r="L56" i="7" s="1"/>
  <c r="I55" i="7"/>
  <c r="L55" i="7" s="1"/>
  <c r="I54" i="7"/>
  <c r="L54" i="7" s="1"/>
  <c r="I52" i="7"/>
  <c r="L52" i="7" s="1"/>
  <c r="I51" i="7"/>
  <c r="L51" i="7" s="1"/>
  <c r="I50" i="7"/>
  <c r="L50" i="7" s="1"/>
  <c r="K49" i="7"/>
  <c r="I49" i="7"/>
  <c r="K48" i="7"/>
  <c r="I48" i="7"/>
  <c r="G48" i="7"/>
  <c r="K45" i="7"/>
  <c r="I45" i="7"/>
  <c r="G45" i="7"/>
  <c r="I46" i="7"/>
  <c r="G46" i="7"/>
  <c r="K44" i="7"/>
  <c r="I44" i="7"/>
  <c r="G44" i="7"/>
  <c r="K43" i="7"/>
  <c r="I43" i="7"/>
  <c r="G43" i="7"/>
  <c r="K42" i="7"/>
  <c r="I42" i="7"/>
  <c r="G42" i="7"/>
  <c r="K41" i="7"/>
  <c r="I41" i="7"/>
  <c r="G41" i="7"/>
  <c r="K40" i="7"/>
  <c r="I40" i="7"/>
  <c r="G40" i="7"/>
  <c r="K39" i="7"/>
  <c r="I39" i="7"/>
  <c r="G39" i="7"/>
  <c r="K38" i="7"/>
  <c r="I38" i="7"/>
  <c r="G38" i="7"/>
  <c r="K107" i="7"/>
  <c r="K109" i="7"/>
  <c r="K112" i="7"/>
  <c r="K108" i="7"/>
  <c r="K113" i="7"/>
  <c r="K106" i="7"/>
  <c r="I107" i="7"/>
  <c r="I109" i="7"/>
  <c r="I114" i="7"/>
  <c r="I110" i="7"/>
  <c r="I112" i="7"/>
  <c r="I108" i="7"/>
  <c r="I115" i="7"/>
  <c r="I113" i="7"/>
  <c r="I116" i="7"/>
  <c r="G109" i="7"/>
  <c r="G114" i="7"/>
  <c r="G110" i="7"/>
  <c r="G112" i="7"/>
  <c r="G108" i="7"/>
  <c r="G113" i="7"/>
  <c r="G106" i="7"/>
  <c r="G107" i="7"/>
  <c r="G17" i="7"/>
  <c r="G11" i="7"/>
  <c r="G12" i="7"/>
  <c r="G15" i="7"/>
  <c r="G10" i="7"/>
  <c r="G13" i="7"/>
  <c r="G18" i="7"/>
  <c r="G16" i="7"/>
  <c r="G9" i="7"/>
  <c r="G14" i="7"/>
  <c r="G7" i="7"/>
  <c r="K11" i="7"/>
  <c r="K19" i="7"/>
  <c r="K18" i="7"/>
  <c r="K17" i="7"/>
  <c r="K10" i="7"/>
  <c r="K15" i="7"/>
  <c r="K12" i="7"/>
  <c r="K16" i="7"/>
  <c r="K13" i="7"/>
  <c r="K14" i="7"/>
  <c r="K9" i="7"/>
  <c r="K7" i="7"/>
  <c r="I27" i="7"/>
  <c r="L27" i="7" s="1"/>
  <c r="I26" i="7"/>
  <c r="L26" i="7" s="1"/>
  <c r="I25" i="7"/>
  <c r="L25" i="7" s="1"/>
  <c r="I24" i="7"/>
  <c r="L24" i="7" s="1"/>
  <c r="I23" i="7"/>
  <c r="L23" i="7" s="1"/>
  <c r="I22" i="7"/>
  <c r="L22" i="7" s="1"/>
  <c r="I21" i="7"/>
  <c r="L21" i="7" s="1"/>
  <c r="I20" i="7"/>
  <c r="I19" i="7"/>
  <c r="I16" i="7"/>
  <c r="I18" i="7"/>
  <c r="I13" i="7"/>
  <c r="I10" i="7"/>
  <c r="I15" i="7"/>
  <c r="I12" i="7"/>
  <c r="I11" i="7"/>
  <c r="I17" i="7"/>
  <c r="I14" i="7"/>
  <c r="I9" i="7"/>
  <c r="I7" i="7"/>
  <c r="F83" i="2"/>
  <c r="F92" i="2"/>
  <c r="F78" i="2"/>
  <c r="F79" i="2"/>
  <c r="F80" i="2"/>
  <c r="F81" i="2"/>
  <c r="F82" i="2"/>
  <c r="F59" i="2"/>
  <c r="F60" i="2"/>
  <c r="F61" i="2"/>
  <c r="F62" i="2"/>
  <c r="F63" i="2"/>
  <c r="F64" i="2"/>
  <c r="F65" i="2"/>
  <c r="F66" i="2"/>
  <c r="F58" i="2"/>
  <c r="F57" i="2"/>
  <c r="F33" i="2"/>
  <c r="F34" i="2"/>
  <c r="F35" i="2"/>
  <c r="F36" i="2"/>
  <c r="F37" i="2"/>
  <c r="F38" i="2"/>
  <c r="F39" i="2"/>
  <c r="F40" i="2"/>
  <c r="F41" i="2"/>
  <c r="F42" i="2"/>
  <c r="F43" i="2"/>
  <c r="F11" i="2"/>
  <c r="F12" i="2"/>
  <c r="F13" i="2"/>
  <c r="F14" i="2"/>
  <c r="F15" i="2"/>
  <c r="F16" i="2"/>
  <c r="F17" i="2"/>
  <c r="F18" i="2"/>
  <c r="F6" i="2"/>
  <c r="F7" i="2"/>
  <c r="F8" i="2"/>
  <c r="F9" i="2"/>
  <c r="F10" i="2"/>
  <c r="F5" i="2"/>
  <c r="L141" i="7" l="1"/>
  <c r="L140" i="7"/>
  <c r="L46" i="7"/>
  <c r="L86" i="7"/>
  <c r="L142" i="7"/>
  <c r="L76" i="7"/>
  <c r="L74" i="7"/>
  <c r="L77" i="7"/>
  <c r="L78" i="7"/>
  <c r="L75" i="7"/>
  <c r="L80" i="7"/>
  <c r="L79" i="7"/>
  <c r="L83" i="7"/>
  <c r="L82" i="7"/>
  <c r="L38" i="7"/>
  <c r="L42" i="7"/>
  <c r="L45" i="7"/>
  <c r="L41" i="7"/>
  <c r="L115" i="7"/>
  <c r="L114" i="7"/>
  <c r="L40" i="7"/>
  <c r="L44" i="7"/>
  <c r="L49" i="7"/>
  <c r="L39" i="7"/>
  <c r="L43" i="7"/>
  <c r="L48" i="7"/>
  <c r="L107" i="7"/>
  <c r="L113" i="7"/>
  <c r="L110" i="7"/>
  <c r="L109" i="7"/>
  <c r="L112" i="7"/>
  <c r="L18" i="7"/>
  <c r="L108" i="7"/>
  <c r="L116" i="7"/>
  <c r="L106" i="7"/>
  <c r="L9" i="7"/>
  <c r="F109" i="3"/>
  <c r="F110" i="3"/>
  <c r="F111" i="3"/>
  <c r="F112" i="3"/>
  <c r="F113" i="3"/>
  <c r="F114" i="3"/>
  <c r="F115" i="3"/>
  <c r="F116" i="3"/>
  <c r="F108" i="3"/>
  <c r="F107" i="3"/>
  <c r="F132" i="3"/>
  <c r="F129" i="3"/>
  <c r="F130" i="3"/>
  <c r="F131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80" i="3"/>
  <c r="F31" i="3"/>
  <c r="F32" i="3"/>
  <c r="F33" i="3"/>
  <c r="F30" i="3"/>
  <c r="F25" i="3"/>
  <c r="F27" i="3"/>
  <c r="F26" i="3"/>
  <c r="F21" i="3"/>
  <c r="F24" i="3"/>
  <c r="F22" i="3"/>
  <c r="F20" i="3"/>
  <c r="F23" i="3"/>
  <c r="F19" i="3"/>
  <c r="F18" i="3"/>
  <c r="F17" i="3"/>
  <c r="F14" i="3"/>
  <c r="F16" i="3"/>
  <c r="F10" i="3"/>
  <c r="F15" i="3"/>
  <c r="F13" i="3"/>
  <c r="F9" i="3"/>
  <c r="F11" i="3"/>
  <c r="F12" i="3"/>
  <c r="F8" i="3"/>
  <c r="F7" i="3"/>
  <c r="L20" i="7" l="1"/>
  <c r="L19" i="7"/>
  <c r="L16" i="7"/>
  <c r="L13" i="7"/>
  <c r="L10" i="7"/>
  <c r="L15" i="7"/>
  <c r="L11" i="7"/>
  <c r="L14" i="7"/>
  <c r="L8" i="7"/>
  <c r="L7" i="7" l="1"/>
  <c r="L17" i="7"/>
  <c r="L12" i="7"/>
</calcChain>
</file>

<file path=xl/sharedStrings.xml><?xml version="1.0" encoding="utf-8"?>
<sst xmlns="http://schemas.openxmlformats.org/spreadsheetml/2006/main" count="1989" uniqueCount="436">
  <si>
    <t>Год рождения</t>
  </si>
  <si>
    <t>Результат</t>
  </si>
  <si>
    <t>Буи</t>
  </si>
  <si>
    <t>Многоборье</t>
  </si>
  <si>
    <t>Примечание</t>
  </si>
  <si>
    <t>1</t>
  </si>
  <si>
    <t>3</t>
  </si>
  <si>
    <t>U21</t>
  </si>
  <si>
    <t>6</t>
  </si>
  <si>
    <t>2</t>
  </si>
  <si>
    <t>4</t>
  </si>
  <si>
    <t>7</t>
  </si>
  <si>
    <t>U14</t>
  </si>
  <si>
    <t>ПЕ14</t>
  </si>
  <si>
    <t>5</t>
  </si>
  <si>
    <t>8</t>
  </si>
  <si>
    <t>U17</t>
  </si>
  <si>
    <t>9</t>
  </si>
  <si>
    <t>ПРБ14</t>
  </si>
  <si>
    <t>11</t>
  </si>
  <si>
    <t>12</t>
  </si>
  <si>
    <t>U12</t>
  </si>
  <si>
    <t>13</t>
  </si>
  <si>
    <t>14</t>
  </si>
  <si>
    <t>15</t>
  </si>
  <si>
    <t xml:space="preserve">ПРБ17 </t>
  </si>
  <si>
    <t>16</t>
  </si>
  <si>
    <t>17</t>
  </si>
  <si>
    <t>18</t>
  </si>
  <si>
    <t>U10</t>
  </si>
  <si>
    <t>Возрастная категория</t>
  </si>
  <si>
    <t>категория</t>
  </si>
  <si>
    <t>10</t>
  </si>
  <si>
    <t>Кубок Заславля</t>
  </si>
  <si>
    <t xml:space="preserve">СЛАЛОМ </t>
  </si>
  <si>
    <t>Возрастная катего-рия</t>
  </si>
  <si>
    <t xml:space="preserve">Формула подсчета очков многоборья  в слаломе </t>
  </si>
  <si>
    <t>((Х)*1000)/56</t>
  </si>
  <si>
    <t>ЧРБ</t>
  </si>
  <si>
    <t>ОРС</t>
  </si>
  <si>
    <t>СЛАЛОМ</t>
  </si>
  <si>
    <t>ОРС12</t>
  </si>
  <si>
    <t>ОРС10</t>
  </si>
  <si>
    <t>Under 12 BOYS</t>
  </si>
  <si>
    <t xml:space="preserve">2.50@52/12.00 (80.50 buoys) </t>
  </si>
  <si>
    <t>ОРС17</t>
  </si>
  <si>
    <t>№</t>
  </si>
  <si>
    <t>Фамилия, имя</t>
  </si>
  <si>
    <t>травма</t>
  </si>
  <si>
    <t>ПРЫЖКИ С ТРАМПЛИНА</t>
  </si>
  <si>
    <t>Slalom</t>
  </si>
  <si>
    <t>Jump</t>
  </si>
  <si>
    <t>Jump Girls: Skiers Score X 1000 / Ranking List Overall Score Basis</t>
  </si>
  <si>
    <t xml:space="preserve"> Skiers Score X 1000 / Ranking List Overall Score Basis</t>
  </si>
  <si>
    <t>ФИГУРНОЕ КАТАНИЕ</t>
  </si>
  <si>
    <t>КС-1 НП</t>
  </si>
  <si>
    <t xml:space="preserve">КС-2 Вега </t>
  </si>
  <si>
    <t>КС- 1 НП</t>
  </si>
  <si>
    <t>*</t>
  </si>
  <si>
    <t>Tricks:</t>
  </si>
  <si>
    <t>All categories</t>
  </si>
  <si>
    <t>Skiers score X 1000 / Ranking List Overall Score Basis</t>
  </si>
  <si>
    <t>Slalom:</t>
  </si>
  <si>
    <t>Skiers: score X 1000 / Ranking List Overall Score Basis.</t>
  </si>
  <si>
    <t>Skiers score X 1000 / Ranking List Overall Score Basis.</t>
  </si>
  <si>
    <t>Under 21 and Open</t>
  </si>
  <si>
    <t>(Skiers score + 12) X 1000 / (Ranking List Overall Score Basis + 12)</t>
  </si>
  <si>
    <t>Girls</t>
  </si>
  <si>
    <t>Boys</t>
  </si>
  <si>
    <t>MEN</t>
  </si>
  <si>
    <t>WoMEN</t>
  </si>
  <si>
    <r>
      <t>V</t>
    </r>
    <r>
      <rPr>
        <b/>
        <vertAlign val="subscript"/>
        <sz val="12"/>
        <rFont val="Times New Roman"/>
        <family val="1"/>
        <charset val="204"/>
      </rPr>
      <t>0</t>
    </r>
  </si>
  <si>
    <t xml:space="preserve"> Skier score x 1000/ Ranking List Overall Score Basis </t>
  </si>
  <si>
    <t>Формула подсчета очков многоборья  в фигурах</t>
  </si>
  <si>
    <t xml:space="preserve"> Катего-рия</t>
  </si>
  <si>
    <t>Многоборье (очки)</t>
  </si>
  <si>
    <t>Результат (очки ф.к.)</t>
  </si>
  <si>
    <t>МНОГОБОРЬЕ</t>
  </si>
  <si>
    <t>№ пп</t>
  </si>
  <si>
    <t>Г.Р.</t>
  </si>
  <si>
    <t xml:space="preserve">Категория </t>
  </si>
  <si>
    <t>Слалом</t>
  </si>
  <si>
    <t xml:space="preserve">Фигуры </t>
  </si>
  <si>
    <t xml:space="preserve">Трамплин  </t>
  </si>
  <si>
    <t>Сумма по трем видам</t>
  </si>
  <si>
    <t>Много-борье</t>
  </si>
  <si>
    <t>рез-т            (Очки ф.к.)</t>
  </si>
  <si>
    <t>рез-т  (метры)</t>
  </si>
  <si>
    <t>Много-борье (очки)</t>
  </si>
  <si>
    <t>Много-борье Сумма по 3 видам</t>
  </si>
  <si>
    <r>
      <t xml:space="preserve">Много-борье: </t>
    </r>
    <r>
      <rPr>
        <sz val="12"/>
        <color rgb="FF0070C0"/>
        <rFont val="Times New Roman"/>
        <family val="1"/>
        <charset val="204"/>
      </rPr>
      <t>Сумма по 3 видам</t>
    </r>
  </si>
  <si>
    <t xml:space="preserve"> Skiers Score X 1000 / Ranking List Overall Score Basis=25.0</t>
  </si>
  <si>
    <t>КС-1</t>
  </si>
  <si>
    <t>Вега  КС2</t>
  </si>
  <si>
    <t>ПРБ 21</t>
  </si>
  <si>
    <t>ПРБ21</t>
  </si>
  <si>
    <t>Женщины до 21 года</t>
  </si>
  <si>
    <t>Женщины</t>
  </si>
  <si>
    <t>Юниорки до 17 лет</t>
  </si>
  <si>
    <t xml:space="preserve">Девушки  до 14 лет  </t>
  </si>
  <si>
    <t xml:space="preserve">Девушки  до 12 лет  </t>
  </si>
  <si>
    <t xml:space="preserve"> Женщины</t>
  </si>
  <si>
    <t xml:space="preserve"> Женщины до 21 года</t>
  </si>
  <si>
    <t>Юниорки  до 17 лет</t>
  </si>
  <si>
    <t>Девушки до 14 лет</t>
  </si>
  <si>
    <t>Девушки до 12лет</t>
  </si>
  <si>
    <t>ЖЕНЩИНЫ</t>
  </si>
  <si>
    <t>ЖЕНЩИНЫ  до 21 года</t>
  </si>
  <si>
    <t xml:space="preserve">ЮНИОРКИ до 17 лет  </t>
  </si>
  <si>
    <t>Skiers score X * 1000 / Ranking List Overall Score Basis=50</t>
  </si>
  <si>
    <t>((Х)*1000)/50</t>
  </si>
  <si>
    <t>Пархоменко Елена</t>
  </si>
  <si>
    <t>OW</t>
  </si>
  <si>
    <t>ЧЕ</t>
  </si>
  <si>
    <t>Белякова Мария</t>
  </si>
  <si>
    <t>не выступала</t>
  </si>
  <si>
    <t>Гвоздева София</t>
  </si>
  <si>
    <t>Козельская Мария</t>
  </si>
  <si>
    <t>Верниковская Мария</t>
  </si>
  <si>
    <t xml:space="preserve">Негоцкая Елизавета </t>
  </si>
  <si>
    <t>Ревотько Ксения</t>
  </si>
  <si>
    <t>Козельская Надежда</t>
  </si>
  <si>
    <t>ПРБ 17</t>
  </si>
  <si>
    <t>Бельская Мария</t>
  </si>
  <si>
    <t>Цуканова Ксения</t>
  </si>
  <si>
    <t>Юранова Мария</t>
  </si>
  <si>
    <t>Ревотько Милана</t>
  </si>
  <si>
    <t>Санкевич Анастасия</t>
  </si>
  <si>
    <t>Бойко Юния</t>
  </si>
  <si>
    <t>Сушко Алиса</t>
  </si>
  <si>
    <t>ОРС14</t>
  </si>
  <si>
    <t xml:space="preserve">Фролова Алина </t>
  </si>
  <si>
    <t>Лукашевич Ульяна</t>
  </si>
  <si>
    <t>Кистровская Алина</t>
  </si>
  <si>
    <t>Селицкая Алиса</t>
  </si>
  <si>
    <t>ПРБ 14</t>
  </si>
  <si>
    <t>Петрова Милана</t>
  </si>
  <si>
    <t>Линич Мила</t>
  </si>
  <si>
    <t>Кречетова Анна</t>
  </si>
  <si>
    <t>Акасевич Милана</t>
  </si>
  <si>
    <t>Бочарникова Ника</t>
  </si>
  <si>
    <t>Беляева Диана</t>
  </si>
  <si>
    <t>Крупская Елизавета</t>
  </si>
  <si>
    <r>
      <t>Overall Score Basis =</t>
    </r>
    <r>
      <rPr>
        <b/>
        <sz val="12"/>
        <color rgb="FFFF0000"/>
        <rFont val="Times New Roman"/>
        <family val="1"/>
        <charset val="204"/>
      </rPr>
      <t>11260</t>
    </r>
  </si>
  <si>
    <t>Нет результатов за катером</t>
  </si>
  <si>
    <t>19</t>
  </si>
  <si>
    <r>
      <t>Overall Score Basis =</t>
    </r>
    <r>
      <rPr>
        <b/>
        <sz val="12"/>
        <color rgb="FFFF0000"/>
        <rFont val="Times New Roman"/>
        <family val="1"/>
        <charset val="204"/>
      </rPr>
      <t>5300</t>
    </r>
  </si>
  <si>
    <t>Under 12 Girls</t>
  </si>
  <si>
    <t>U17 Girls</t>
  </si>
  <si>
    <r>
      <t>Overall Score Basis =</t>
    </r>
    <r>
      <rPr>
        <b/>
        <sz val="12"/>
        <color rgb="FFFF0000"/>
        <rFont val="Times New Roman"/>
        <family val="1"/>
        <charset val="204"/>
      </rPr>
      <t>10440</t>
    </r>
  </si>
  <si>
    <t>Турец Ирина</t>
  </si>
  <si>
    <t>47,0</t>
  </si>
  <si>
    <t>Хухрякова Ирина</t>
  </si>
  <si>
    <t>40,8</t>
  </si>
  <si>
    <t>КС2  Вега</t>
  </si>
  <si>
    <t>44,2</t>
  </si>
  <si>
    <t>П Е 21</t>
  </si>
  <si>
    <t>30,3</t>
  </si>
  <si>
    <t>Бакач Полина</t>
  </si>
  <si>
    <t>37,2</t>
  </si>
  <si>
    <t>31,4</t>
  </si>
  <si>
    <t>КС-1 17</t>
  </si>
  <si>
    <t>32,8</t>
  </si>
  <si>
    <t>КС2  17</t>
  </si>
  <si>
    <t>28,2</t>
  </si>
  <si>
    <t>29,0</t>
  </si>
  <si>
    <t>26,1</t>
  </si>
  <si>
    <t>24,4</t>
  </si>
  <si>
    <t>29,4</t>
  </si>
  <si>
    <t>22,3</t>
  </si>
  <si>
    <t>КС2  14</t>
  </si>
  <si>
    <t>14,3</t>
  </si>
  <si>
    <t>9,7</t>
  </si>
  <si>
    <t>10,7</t>
  </si>
  <si>
    <t>КистровскаяАлина</t>
  </si>
  <si>
    <t>9,8</t>
  </si>
  <si>
    <t>Фролова Алина</t>
  </si>
  <si>
    <t>21,4</t>
  </si>
  <si>
    <t>20</t>
  </si>
  <si>
    <t>21</t>
  </si>
  <si>
    <t>22</t>
  </si>
  <si>
    <t>до 21 года</t>
  </si>
  <si>
    <t>не выступала за катером</t>
  </si>
  <si>
    <t>не выступали за катером</t>
  </si>
  <si>
    <t xml:space="preserve"> ((Skier score – 13) x 1000) / (Ranking List Overall Score Basis – 13))</t>
  </si>
  <si>
    <t>((Skier score – 7) x 1000) / (Ranking List Overall Score Basis – 7))</t>
  </si>
  <si>
    <t>Девушки до 12 лет</t>
  </si>
  <si>
    <t>КС-1 14</t>
  </si>
  <si>
    <t xml:space="preserve">КС-1  </t>
  </si>
  <si>
    <t>1,00/55/11,25</t>
  </si>
  <si>
    <t>2,00/55/12,00</t>
  </si>
  <si>
    <t>4.50/55/12.00</t>
  </si>
  <si>
    <t>3,00/55/13,00</t>
  </si>
  <si>
    <t>3.00/55/13.00</t>
  </si>
  <si>
    <t>1,00/55/13,00</t>
  </si>
  <si>
    <t>1,50/55/12.00</t>
  </si>
  <si>
    <t>5.50/55/14.25</t>
  </si>
  <si>
    <t>**6,00/52/18,25</t>
  </si>
  <si>
    <t>2,00/52/12.00</t>
  </si>
  <si>
    <t>5.00/55/16.00</t>
  </si>
  <si>
    <t>1.00/52/13.00</t>
  </si>
  <si>
    <t>3.50/49/18,25</t>
  </si>
  <si>
    <t>2.00/46/18,25</t>
  </si>
  <si>
    <t>0,5/34</t>
  </si>
  <si>
    <t>1,00/34</t>
  </si>
  <si>
    <t>4.00/52/18.25</t>
  </si>
  <si>
    <t>1.00/43/18.25</t>
  </si>
  <si>
    <t>3.00/49|18,25</t>
  </si>
  <si>
    <t>1.00/52/13.01</t>
  </si>
  <si>
    <t>Максимальная скорость   - 55км/ч</t>
  </si>
  <si>
    <t>Базис</t>
  </si>
  <si>
    <t>Women &amp;U21</t>
  </si>
  <si>
    <t>MEN&amp;U21</t>
  </si>
  <si>
    <t xml:space="preserve">Buoys count from </t>
  </si>
  <si>
    <t>55|18,25 for Women</t>
  </si>
  <si>
    <t>58/18,25 for Men.</t>
  </si>
  <si>
    <t>U17 Boys</t>
  </si>
  <si>
    <t>49/18,25 for Women</t>
  </si>
  <si>
    <t>Buoys count from .</t>
  </si>
  <si>
    <t>52/18,25 for Men</t>
  </si>
  <si>
    <t>U14 Girls</t>
  </si>
  <si>
    <t>Under 14 BOYS</t>
  </si>
  <si>
    <t>Buoys count from</t>
  </si>
  <si>
    <t>40/18,25 for Women</t>
  </si>
  <si>
    <t>43/18,25 for Men</t>
  </si>
  <si>
    <t>Under 12 GIRLS</t>
  </si>
  <si>
    <t xml:space="preserve">Buoys count from   </t>
  </si>
  <si>
    <t>25/18,25 for Women</t>
  </si>
  <si>
    <t>25/18,25 for Men</t>
  </si>
  <si>
    <t>Ф.К.</t>
  </si>
  <si>
    <t>**6.00/49/18,25</t>
  </si>
  <si>
    <r>
      <rPr>
        <b/>
        <sz val="10"/>
        <color rgb="FF00B050"/>
        <rFont val="Times New Roman"/>
        <family val="1"/>
        <charset val="204"/>
      </rPr>
      <t xml:space="preserve">*6.00/49/18.00      </t>
    </r>
    <r>
      <rPr>
        <b/>
        <sz val="10"/>
        <rFont val="Times New Roman"/>
        <family val="1"/>
        <charset val="204"/>
      </rPr>
      <t>(1,00/49/16.00)</t>
    </r>
  </si>
  <si>
    <r>
      <rPr>
        <b/>
        <sz val="11"/>
        <color rgb="FF00B050"/>
        <rFont val="Times New Roman"/>
        <family val="1"/>
        <charset val="204"/>
      </rPr>
      <t xml:space="preserve">**6.00/49/18.25  </t>
    </r>
    <r>
      <rPr>
        <b/>
        <sz val="11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       (1,00/49/16.00)</t>
    </r>
  </si>
  <si>
    <t>5,75@52/14.25</t>
  </si>
  <si>
    <t>вычитемое</t>
  </si>
  <si>
    <t>** Максимально возможный результат для многоборья в данной возрастной категории</t>
  </si>
  <si>
    <t xml:space="preserve"> (1,00/49/16.00)</t>
  </si>
  <si>
    <t>** Максимально возможный результат  в данной возрастной категории с начислением очков  для многоборья</t>
  </si>
  <si>
    <t>(2,00/52/12,00)</t>
  </si>
  <si>
    <r>
      <rPr>
        <b/>
        <sz val="12"/>
        <color rgb="FF00B050"/>
        <rFont val="Times New Roman"/>
        <family val="1"/>
        <charset val="204"/>
      </rPr>
      <t>**6,00/52/18,25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</si>
  <si>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1"/>
        <color rgb="FF00B050"/>
        <rFont val="Times New Roman"/>
        <family val="1"/>
        <charset val="204"/>
      </rPr>
      <t xml:space="preserve">**6.00/49/18.25   </t>
    </r>
    <r>
      <rPr>
        <b/>
        <sz val="10"/>
        <color rgb="FF00B050"/>
        <rFont val="Times New Roman"/>
        <family val="1"/>
        <charset val="204"/>
      </rPr>
      <t xml:space="preserve">       </t>
    </r>
  </si>
  <si>
    <t>в своей категории</t>
  </si>
  <si>
    <t>ПЕ21</t>
  </si>
  <si>
    <t>2,50/55/12,00</t>
  </si>
  <si>
    <r>
      <rPr>
        <b/>
        <sz val="12"/>
        <color rgb="FF00B050"/>
        <rFont val="Times New Roman"/>
        <family val="1"/>
        <charset val="204"/>
      </rPr>
      <t xml:space="preserve">**6,00/52/18,25 </t>
    </r>
    <r>
      <rPr>
        <b/>
        <sz val="10"/>
        <rFont val="Times New Roman"/>
        <family val="1"/>
        <charset val="204"/>
      </rPr>
      <t>(2,00/52/12,00)</t>
    </r>
  </si>
  <si>
    <r>
      <rPr>
        <b/>
        <sz val="12"/>
        <color rgb="FF00B050"/>
        <rFont val="Times New Roman"/>
        <family val="1"/>
        <charset val="204"/>
      </rPr>
      <t xml:space="preserve">**6.00/49/18.00  </t>
    </r>
    <r>
      <rPr>
        <b/>
        <sz val="10"/>
        <color rgb="FF00B050"/>
        <rFont val="Times New Roman"/>
        <family val="1"/>
        <charset val="204"/>
      </rPr>
      <t xml:space="preserve">    </t>
    </r>
    <r>
      <rPr>
        <b/>
        <sz val="10"/>
        <rFont val="Times New Roman"/>
        <family val="1"/>
        <charset val="204"/>
      </rPr>
      <t>(1,00/49/16.00)</t>
    </r>
  </si>
  <si>
    <t>((Skier score –17) x 1000) / (Ranking List Overall Score Basis –17))</t>
  </si>
  <si>
    <r>
      <t xml:space="preserve">Девушки до 14   </t>
    </r>
    <r>
      <rPr>
        <sz val="12"/>
        <rFont val="Times New Roman"/>
        <family val="1"/>
        <charset val="204"/>
      </rPr>
      <t>Формула подсчета очков многоборья  в трамплине:</t>
    </r>
    <r>
      <rPr>
        <b/>
        <u/>
        <sz val="12"/>
        <rFont val="Times New Roman"/>
        <family val="1"/>
        <charset val="204"/>
      </rPr>
      <t xml:space="preserve"> </t>
    </r>
  </si>
  <si>
    <r>
      <t xml:space="preserve">Юниорки до 17 лет  </t>
    </r>
    <r>
      <rPr>
        <sz val="12"/>
        <rFont val="Times New Roman"/>
        <family val="1"/>
        <charset val="204"/>
      </rPr>
      <t>Формула подсчета очков многоборья  в трамплине:</t>
    </r>
  </si>
  <si>
    <r>
      <rPr>
        <u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Open Women &amp; Under 21 Women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Формула подсчета очков многоборья  в трамплине: </t>
    </r>
  </si>
  <si>
    <t>*14,3</t>
  </si>
  <si>
    <t>*10,7</t>
  </si>
  <si>
    <t>*9,8</t>
  </si>
  <si>
    <t>*9,7</t>
  </si>
  <si>
    <t xml:space="preserve">*Если результат спортсмена меньше,  чем величина базиса , то результат для многоборья =0,00 очков. </t>
  </si>
  <si>
    <t>* нет результата на скорости , с которой начисляются  многоборные очки.  Очки не  начисляются.</t>
  </si>
  <si>
    <t>* нет результата на скорости , с которой начисляются  многоборные очки.  Очки не начисляются.</t>
  </si>
  <si>
    <r>
      <t xml:space="preserve">Overall Score Basis </t>
    </r>
    <r>
      <rPr>
        <b/>
        <sz val="12"/>
        <color rgb="FFFF0000"/>
        <rFont val="Times New Roman"/>
        <family val="1"/>
        <charset val="204"/>
      </rPr>
      <t>=4800</t>
    </r>
  </si>
  <si>
    <t>Open &amp; U21 Women</t>
  </si>
  <si>
    <t>Формула подсчета очков многоборья  в фигурах:</t>
  </si>
  <si>
    <t xml:space="preserve"> Категория</t>
  </si>
  <si>
    <r>
      <t xml:space="preserve">Ranking List Overall Score Basis   =  </t>
    </r>
    <r>
      <rPr>
        <b/>
        <sz val="12"/>
        <color rgb="FFFF0000"/>
        <rFont val="Times New Roman"/>
        <family val="1"/>
        <charset val="204"/>
      </rPr>
      <t>50</t>
    </r>
  </si>
  <si>
    <t xml:space="preserve">(2,0/55/10.75) </t>
  </si>
  <si>
    <r>
      <rPr>
        <b/>
        <sz val="12"/>
        <color rgb="FF00B050"/>
        <rFont val="Times New Roman"/>
        <family val="1"/>
        <charset val="204"/>
      </rPr>
      <t>**6,00/52/18,25</t>
    </r>
    <r>
      <rPr>
        <b/>
        <sz val="11"/>
        <color rgb="FF00B05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(2,00/52/12,00)</t>
    </r>
  </si>
  <si>
    <t>(1,00/49/16,00)</t>
  </si>
  <si>
    <t xml:space="preserve"> Open and Under 21 Women</t>
  </si>
  <si>
    <t>4,5@55//10.25</t>
  </si>
  <si>
    <t xml:space="preserve"> RL Overall Score Basis</t>
  </si>
  <si>
    <t>2,5@58//9.75</t>
  </si>
  <si>
    <t xml:space="preserve"> Open and Under 21 men</t>
  </si>
  <si>
    <t xml:space="preserve">58/18,25  </t>
  </si>
  <si>
    <r>
      <t xml:space="preserve">Buoys count from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</si>
  <si>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Men</t>
  </si>
  <si>
    <t xml:space="preserve">55/18,25 </t>
  </si>
  <si>
    <t xml:space="preserve">U-17 Girls   </t>
  </si>
  <si>
    <t xml:space="preserve">Buoys count from - </t>
  </si>
  <si>
    <t xml:space="preserve">Buoys count from  - </t>
  </si>
  <si>
    <t>52/18,25 for Boys.</t>
  </si>
  <si>
    <t>40/18,25 for Girls</t>
  </si>
  <si>
    <t xml:space="preserve">U-14 Girls   </t>
  </si>
  <si>
    <t xml:space="preserve">U-14 Boys   </t>
  </si>
  <si>
    <t xml:space="preserve">U-17 Boys   </t>
  </si>
  <si>
    <t>25/18,25 for Girls</t>
  </si>
  <si>
    <t xml:space="preserve">U-12 Girls   </t>
  </si>
  <si>
    <t xml:space="preserve">U-12 Boys   </t>
  </si>
  <si>
    <t>Buoys count from  -</t>
  </si>
  <si>
    <t xml:space="preserve"> 25/18,25 for Boys.</t>
  </si>
  <si>
    <t xml:space="preserve"> 43/18,25 for Boys.</t>
  </si>
  <si>
    <t xml:space="preserve"> Max speed</t>
  </si>
  <si>
    <t>km/h</t>
  </si>
  <si>
    <t>Under 14 Girls:</t>
  </si>
  <si>
    <t xml:space="preserve"> ((Skier score – 7) x 1000) / (Ranking List Overall Score Basis – 7))</t>
  </si>
  <si>
    <t xml:space="preserve"> ((Skier score – 10) x 1000) / (Ranking List Overall Score Basis – 10))</t>
  </si>
  <si>
    <t>Under 14 Boys:</t>
  </si>
  <si>
    <t xml:space="preserve"> ((Skier score – 20) x 1000) / (Ranking List Overall Score Basis – 20))</t>
  </si>
  <si>
    <t>Under 17 Boys:</t>
  </si>
  <si>
    <t>((Skier score – 13) x 1000) / (Ranking List Overall Score Basis – 13))</t>
  </si>
  <si>
    <t xml:space="preserve">Under 17 Girls: </t>
  </si>
  <si>
    <t>((Skier score – 17) x 1000) / (Ranking List Overall Score Basis – 17))</t>
  </si>
  <si>
    <t xml:space="preserve">Under 21 Women: </t>
  </si>
  <si>
    <t xml:space="preserve"> ((Skier score – 17) x 1000) / (Ranking List Overall Score Basis – 17))</t>
  </si>
  <si>
    <t>Open Women:</t>
  </si>
  <si>
    <t>Overall Score Basis:</t>
  </si>
  <si>
    <t>Under17 Boys and Girls</t>
  </si>
  <si>
    <t>Overall Score Basis: Women</t>
  </si>
  <si>
    <t>Max Speed (km/h)   Women</t>
  </si>
  <si>
    <t xml:space="preserve">* нет результата , достаточного для  начисления очков в  многоборье или у спорттсмена нет результата  в виде  Очки не начисляются </t>
  </si>
  <si>
    <t xml:space="preserve">Tricks </t>
  </si>
  <si>
    <t>Девушки  до 14 лет</t>
  </si>
  <si>
    <t xml:space="preserve">Максимальная скорость   </t>
  </si>
  <si>
    <t>- 55км/ч</t>
  </si>
  <si>
    <t>(4,5@55//10.25)</t>
  </si>
  <si>
    <t>49/18,25</t>
  </si>
  <si>
    <t xml:space="preserve"> 55/18.25</t>
  </si>
  <si>
    <t>((Х+12)*1000)/58,5</t>
  </si>
  <si>
    <t>Максимальная скорость    52км/ч</t>
  </si>
  <si>
    <r>
      <t xml:space="preserve">Ranking List Overall Score Basis   =  </t>
    </r>
    <r>
      <rPr>
        <b/>
        <sz val="12"/>
        <color rgb="FFFF0000"/>
        <rFont val="Times New Roman"/>
        <family val="1"/>
        <charset val="204"/>
      </rPr>
      <t>56</t>
    </r>
  </si>
  <si>
    <t xml:space="preserve">(2,0/52/11.25) </t>
  </si>
  <si>
    <r>
      <t xml:space="preserve">Buoys count from </t>
    </r>
    <r>
      <rPr>
        <b/>
        <sz val="12"/>
        <color rgb="FFFF0000"/>
        <rFont val="Times New Roman"/>
        <family val="1"/>
        <charset val="204"/>
      </rPr>
      <t>40/18,25 for Girls</t>
    </r>
    <r>
      <rPr>
        <sz val="12"/>
        <rFont val="Times New Roman"/>
        <family val="1"/>
        <charset val="204"/>
      </rPr>
      <t xml:space="preserve"> - </t>
    </r>
    <r>
      <rPr>
        <sz val="12"/>
        <color theme="4" tint="-0.249977111117893"/>
        <rFont val="Times New Roman"/>
        <family val="1"/>
        <charset val="204"/>
      </rPr>
      <t>43/18,25 for Boys.</t>
    </r>
  </si>
  <si>
    <t>(Skiers score)*1000 / (Ranking List Overall Score Basis )</t>
  </si>
  <si>
    <r>
      <rPr>
        <sz val="10"/>
        <rFont val="Times New Roman"/>
        <family val="1"/>
        <charset val="204"/>
      </rPr>
      <t xml:space="preserve">Женщины </t>
    </r>
    <r>
      <rPr>
        <b/>
        <sz val="10"/>
        <rFont val="Times New Roman"/>
        <family val="1"/>
        <charset val="204"/>
      </rPr>
      <t xml:space="preserve"> 55км/ч</t>
    </r>
  </si>
  <si>
    <r>
      <rPr>
        <sz val="10"/>
        <rFont val="Times New Roman"/>
        <family val="1"/>
        <charset val="204"/>
      </rPr>
      <t xml:space="preserve">Мужчины   </t>
    </r>
    <r>
      <rPr>
        <b/>
        <sz val="10"/>
        <rFont val="Times New Roman"/>
        <family val="1"/>
        <charset val="204"/>
      </rPr>
      <t>58км/ч</t>
    </r>
  </si>
  <si>
    <t>Девушки  до 12 лет</t>
  </si>
  <si>
    <t>((Х)*1000)/71,5</t>
  </si>
  <si>
    <t>2.50@52/12.00</t>
  </si>
  <si>
    <t xml:space="preserve">2,00@52//11.25 </t>
  </si>
  <si>
    <t xml:space="preserve">2,00@55//11.25 </t>
  </si>
  <si>
    <t xml:space="preserve">2,00@55//10.75  </t>
  </si>
  <si>
    <t xml:space="preserve">1,00@58//10, 25 </t>
  </si>
  <si>
    <t>Skiers score X * 1000 / Ranking List Overall Score Basis</t>
  </si>
  <si>
    <r>
      <t xml:space="preserve">Ranking List Overall Score Basis   =  </t>
    </r>
    <r>
      <rPr>
        <b/>
        <sz val="12"/>
        <color rgb="FFFF0000"/>
        <rFont val="Times New Roman"/>
        <family val="1"/>
        <charset val="204"/>
      </rPr>
      <t>71,75</t>
    </r>
  </si>
  <si>
    <t>(5,75@52/14.25)</t>
  </si>
  <si>
    <r>
      <t xml:space="preserve">Buoys count from                             </t>
    </r>
    <r>
      <rPr>
        <b/>
        <sz val="12"/>
        <color rgb="FFFF0000"/>
        <rFont val="Times New Roman"/>
        <family val="1"/>
        <charset val="204"/>
      </rPr>
      <t xml:space="preserve"> 25/18,25 for Girls</t>
    </r>
    <r>
      <rPr>
        <sz val="12"/>
        <rFont val="Times New Roman"/>
        <family val="1"/>
        <charset val="204"/>
      </rPr>
      <t xml:space="preserve"> </t>
    </r>
  </si>
  <si>
    <t>55км/ч</t>
  </si>
  <si>
    <t xml:space="preserve"> 55км/ч</t>
  </si>
  <si>
    <r>
      <t xml:space="preserve">Buoys count from </t>
    </r>
    <r>
      <rPr>
        <sz val="12"/>
        <color rgb="FFFF0000"/>
        <rFont val="Times New Roman"/>
        <family val="1"/>
        <charset val="204"/>
      </rPr>
      <t>49/18,25 for Girls</t>
    </r>
    <r>
      <rPr>
        <sz val="12"/>
        <rFont val="Times New Roman"/>
        <family val="1"/>
        <charset val="204"/>
      </rPr>
      <t xml:space="preserve"> </t>
    </r>
    <r>
      <rPr>
        <sz val="12"/>
        <color theme="4" tint="-0.249977111117893"/>
        <rFont val="Times New Roman"/>
        <family val="1"/>
        <charset val="204"/>
      </rPr>
      <t>.</t>
    </r>
  </si>
  <si>
    <t xml:space="preserve">* нет результата , достаточного для  начисления очков в  многоборье или у спортсмена нет результата  в виде.  Очки не начисляются </t>
  </si>
  <si>
    <t xml:space="preserve">* нет результата , достаточного для  начисления очков в  многоборье или у спортсмена нет    результата  в виде.  Очки не начисляются </t>
  </si>
  <si>
    <t>52;</t>
  </si>
  <si>
    <t>56;</t>
  </si>
  <si>
    <t>КС-2</t>
  </si>
  <si>
    <t>ПЕ</t>
  </si>
  <si>
    <t>Under 12 Girls:</t>
  </si>
  <si>
    <t>Under 12 Boys:</t>
  </si>
  <si>
    <t xml:space="preserve">Under 21 Men: </t>
  </si>
  <si>
    <t>Open Men</t>
  </si>
  <si>
    <t>OPEN &amp; U21</t>
  </si>
  <si>
    <r>
      <t xml:space="preserve">4,5@55//10.25 </t>
    </r>
    <r>
      <rPr>
        <b/>
        <sz val="12"/>
        <color rgb="FFFF0000"/>
        <rFont val="Times New Roman"/>
        <family val="1"/>
        <charset val="204"/>
      </rPr>
      <t xml:space="preserve">(46,5 buoys) </t>
    </r>
  </si>
  <si>
    <r>
      <t xml:space="preserve">2,5@58//9.75 </t>
    </r>
    <r>
      <rPr>
        <b/>
        <sz val="12"/>
        <color rgb="FF0070C0"/>
        <rFont val="Times New Roman"/>
        <family val="1"/>
        <charset val="204"/>
      </rPr>
      <t xml:space="preserve">(50,5 buoys) </t>
    </r>
  </si>
  <si>
    <r>
      <t xml:space="preserve">2,00@55//10.75 </t>
    </r>
    <r>
      <rPr>
        <b/>
        <sz val="12"/>
        <color rgb="FFFF0000"/>
        <rFont val="Times New Roman"/>
        <family val="1"/>
        <charset val="204"/>
      </rPr>
      <t xml:space="preserve">(50 buoys) </t>
    </r>
  </si>
  <si>
    <r>
      <t xml:space="preserve">1,00@58//10, 25 </t>
    </r>
    <r>
      <rPr>
        <b/>
        <sz val="12"/>
        <color rgb="FF0070C0"/>
        <rFont val="Times New Roman"/>
        <family val="1"/>
        <charset val="204"/>
      </rPr>
      <t xml:space="preserve">(55 buoys) </t>
    </r>
  </si>
  <si>
    <r>
      <t xml:space="preserve">2,00@52//11.25 </t>
    </r>
    <r>
      <rPr>
        <b/>
        <sz val="12"/>
        <color rgb="FFFF0000"/>
        <rFont val="Times New Roman"/>
        <family val="1"/>
        <charset val="204"/>
      </rPr>
      <t xml:space="preserve">(56 buoys) </t>
    </r>
  </si>
  <si>
    <r>
      <t>5,75@52/14.25</t>
    </r>
    <r>
      <rPr>
        <b/>
        <sz val="12"/>
        <color rgb="FFFF0000"/>
        <rFont val="Times New Roman"/>
        <family val="1"/>
        <charset val="204"/>
      </rPr>
      <t xml:space="preserve"> (71.75 buoys) </t>
    </r>
  </si>
  <si>
    <t xml:space="preserve">Формулы подсчета очков многоборья  в слаломе </t>
  </si>
  <si>
    <t>((Х+12)*1000)/62,5</t>
  </si>
  <si>
    <t>((Х)*1000)/55</t>
  </si>
  <si>
    <t>((Х)*1000)/80,5</t>
  </si>
  <si>
    <t>Skiers Score X 1000 / Ranking List Overall Score Basis</t>
  </si>
  <si>
    <t>Under 21 Men: ((Skier score – 25) x 1000) / (RLOverall Score Basis – 25))</t>
  </si>
  <si>
    <t>Under 21 Men: ((Skier score – 25) x 1000) / (RL Overall Score Basis – 25))</t>
  </si>
  <si>
    <t>Прыжки с трамплина</t>
  </si>
  <si>
    <t>((Х)*1000)/4800</t>
  </si>
  <si>
    <t>((Х)*1000)/6180</t>
  </si>
  <si>
    <t>((Х)*1000)/6630</t>
  </si>
  <si>
    <t>((Х)*1000)/12050</t>
  </si>
  <si>
    <t>((Х)*1000)/12570</t>
  </si>
  <si>
    <t>((Х)*1000)/5300</t>
  </si>
  <si>
    <t>((Х)*1000)/10440</t>
  </si>
  <si>
    <t>((Х)*1000)/11260</t>
  </si>
  <si>
    <r>
      <t>2,00@55//11.25</t>
    </r>
    <r>
      <rPr>
        <b/>
        <sz val="12"/>
        <color rgb="FF0070C0"/>
        <rFont val="Times New Roman"/>
        <family val="1"/>
        <charset val="204"/>
      </rPr>
      <t xml:space="preserve"> (56 buoys) </t>
    </r>
  </si>
  <si>
    <t>Skiers score * 1000 / RL Basis</t>
  </si>
  <si>
    <t>Tricks</t>
  </si>
  <si>
    <t xml:space="preserve"> ((Skier score – 7) x 1000) / (RL Basis – 7))</t>
  </si>
  <si>
    <t xml:space="preserve"> ((Skier score – 10) x 1000) / (RL Basis – 10))</t>
  </si>
  <si>
    <t>((Х-7)*1000)/20</t>
  </si>
  <si>
    <t>((Х-10)*1000)/25,1</t>
  </si>
  <si>
    <t>(Skiers score-13) * 1000 / (RL Basis-13)</t>
  </si>
  <si>
    <t xml:space="preserve">Max Speed (km/h) for   </t>
  </si>
  <si>
    <t>M</t>
  </si>
  <si>
    <t>W</t>
  </si>
  <si>
    <t xml:space="preserve">RL  Overall Score Basis: </t>
  </si>
  <si>
    <r>
      <rPr>
        <sz val="11"/>
        <rFont val="Times New Roman"/>
        <family val="1"/>
        <charset val="204"/>
      </rPr>
      <t>Women</t>
    </r>
    <r>
      <rPr>
        <b/>
        <sz val="11"/>
        <rFont val="Times New Roman"/>
        <family val="1"/>
        <charset val="204"/>
      </rPr>
      <t xml:space="preserve">   </t>
    </r>
    <r>
      <rPr>
        <b/>
        <sz val="11"/>
        <color rgb="FFFF0000"/>
        <rFont val="Times New Roman"/>
        <family val="1"/>
        <charset val="204"/>
      </rPr>
      <t>50</t>
    </r>
  </si>
  <si>
    <r>
      <t xml:space="preserve">Men   </t>
    </r>
    <r>
      <rPr>
        <b/>
        <sz val="11"/>
        <color rgb="FF0070C0"/>
        <rFont val="Times New Roman"/>
        <family val="1"/>
        <charset val="204"/>
      </rPr>
      <t>55</t>
    </r>
  </si>
  <si>
    <r>
      <t xml:space="preserve">Buoys count from       </t>
    </r>
    <r>
      <rPr>
        <b/>
        <sz val="11"/>
        <color rgb="FFFF0000"/>
        <rFont val="Calibri"/>
        <family val="2"/>
        <charset val="204"/>
        <scheme val="minor"/>
      </rPr>
      <t xml:space="preserve">49/18,25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for Women;   </t>
    </r>
    <r>
      <rPr>
        <b/>
        <sz val="11"/>
        <color theme="4" tint="-0.249977111117893"/>
        <rFont val="Calibri"/>
        <family val="2"/>
        <charset val="204"/>
        <scheme val="minor"/>
      </rPr>
      <t>52/18,25 for Men.</t>
    </r>
  </si>
  <si>
    <r>
      <t>(Skiers score)*1000 /</t>
    </r>
    <r>
      <rPr>
        <b/>
        <sz val="11"/>
        <rFont val="Times New Roman"/>
        <family val="1"/>
        <charset val="204"/>
      </rPr>
      <t xml:space="preserve"> 55</t>
    </r>
  </si>
  <si>
    <r>
      <t xml:space="preserve">(Skiers score)*1000 / </t>
    </r>
    <r>
      <rPr>
        <b/>
        <sz val="11"/>
        <rFont val="Times New Roman"/>
        <family val="1"/>
        <charset val="204"/>
      </rPr>
      <t>50</t>
    </r>
  </si>
  <si>
    <t>(Skiers score-20) * 1000 / (RL Basis-20)</t>
  </si>
  <si>
    <r>
      <rPr>
        <sz val="11"/>
        <rFont val="Times New Roman"/>
        <family val="1"/>
        <charset val="204"/>
      </rPr>
      <t>Women</t>
    </r>
    <r>
      <rPr>
        <b/>
        <sz val="11"/>
        <rFont val="Times New Roman"/>
        <family val="1"/>
        <charset val="204"/>
      </rPr>
      <t xml:space="preserve">   </t>
    </r>
    <r>
      <rPr>
        <b/>
        <sz val="11"/>
        <color rgb="FFFF0000"/>
        <rFont val="Times New Roman"/>
        <family val="1"/>
        <charset val="204"/>
      </rPr>
      <t>46</t>
    </r>
  </si>
  <si>
    <r>
      <t xml:space="preserve">Men   </t>
    </r>
    <r>
      <rPr>
        <b/>
        <sz val="11"/>
        <color rgb="FF0070C0"/>
        <rFont val="Times New Roman"/>
        <family val="1"/>
        <charset val="204"/>
      </rPr>
      <t>59,1</t>
    </r>
  </si>
  <si>
    <r>
      <t xml:space="preserve">Buoys count from        </t>
    </r>
    <r>
      <rPr>
        <b/>
        <sz val="11"/>
        <color rgb="FFFF0000"/>
        <rFont val="Calibri"/>
        <family val="2"/>
        <charset val="204"/>
        <scheme val="minor"/>
      </rPr>
      <t xml:space="preserve">40/18,25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for Women;      43</t>
    </r>
    <r>
      <rPr>
        <b/>
        <sz val="11"/>
        <color theme="4" tint="-0.249977111117893"/>
        <rFont val="Calibri"/>
        <family val="2"/>
        <charset val="204"/>
        <scheme val="minor"/>
      </rPr>
      <t>/18,25 for Men.</t>
    </r>
  </si>
  <si>
    <r>
      <t xml:space="preserve">(Skiers score)*1000 / </t>
    </r>
    <r>
      <rPr>
        <b/>
        <sz val="11"/>
        <rFont val="Times New Roman"/>
        <family val="1"/>
        <charset val="204"/>
      </rPr>
      <t>56</t>
    </r>
  </si>
  <si>
    <r>
      <t>(Skiers score)*1000 /</t>
    </r>
    <r>
      <rPr>
        <b/>
        <sz val="11"/>
        <rFont val="Times New Roman"/>
        <family val="1"/>
        <charset val="204"/>
      </rPr>
      <t xml:space="preserve"> 56</t>
    </r>
  </si>
  <si>
    <t>((Х-13)*1000)/33</t>
  </si>
  <si>
    <t>Girls U14</t>
  </si>
  <si>
    <t>Boys U14</t>
  </si>
  <si>
    <t>((Х-20)*1000)/39,1</t>
  </si>
  <si>
    <t xml:space="preserve">RL  Overall  Basis: </t>
  </si>
  <si>
    <r>
      <t>W(Skiers score+12)*1000 /</t>
    </r>
    <r>
      <rPr>
        <b/>
        <sz val="10"/>
        <rFont val="Times New Roman"/>
        <family val="1"/>
        <charset val="204"/>
      </rPr>
      <t>58</t>
    </r>
  </si>
  <si>
    <r>
      <t>(Skiers score+12)*1000 /</t>
    </r>
    <r>
      <rPr>
        <b/>
        <sz val="10"/>
        <rFont val="Times New Roman"/>
        <family val="1"/>
        <charset val="204"/>
      </rPr>
      <t>62,5</t>
    </r>
  </si>
  <si>
    <t>Women</t>
  </si>
  <si>
    <t>((Х-25)*1000)/52,4</t>
  </si>
  <si>
    <t>((Х-17)*1000)/43,3</t>
  </si>
  <si>
    <r>
      <t xml:space="preserve">Buoys count from        </t>
    </r>
    <r>
      <rPr>
        <b/>
        <sz val="10"/>
        <color rgb="FFFF0000"/>
        <rFont val="Calibri"/>
        <family val="2"/>
        <charset val="204"/>
        <scheme val="minor"/>
      </rPr>
      <t>55/18,25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for Women;    </t>
    </r>
    <r>
      <rPr>
        <b/>
        <sz val="10"/>
        <color theme="4" tint="-0.249977111117893"/>
        <rFont val="Calibri"/>
        <family val="2"/>
        <charset val="204"/>
        <scheme val="minor"/>
      </rPr>
      <t>58/18,25 for Men.</t>
    </r>
  </si>
  <si>
    <r>
      <rPr>
        <sz val="10"/>
        <rFont val="Times New Roman"/>
        <family val="1"/>
        <charset val="204"/>
      </rPr>
      <t>Женщины</t>
    </r>
    <r>
      <rPr>
        <b/>
        <sz val="10"/>
        <rFont val="Times New Roman"/>
        <family val="1"/>
        <charset val="204"/>
      </rPr>
      <t xml:space="preserve"> 46,5</t>
    </r>
  </si>
  <si>
    <r>
      <rPr>
        <sz val="10"/>
        <rFont val="Times New Roman"/>
        <family val="1"/>
        <charset val="204"/>
      </rPr>
      <t>Мужчины</t>
    </r>
    <r>
      <rPr>
        <b/>
        <sz val="10"/>
        <rFont val="Times New Roman"/>
        <family val="1"/>
        <charset val="204"/>
      </rPr>
      <t xml:space="preserve"> 50,5</t>
    </r>
  </si>
  <si>
    <r>
      <rPr>
        <sz val="10"/>
        <rFont val="Times New Roman"/>
        <family val="1"/>
        <charset val="204"/>
      </rPr>
      <t>Women</t>
    </r>
    <r>
      <rPr>
        <b/>
        <sz val="10"/>
        <rFont val="Times New Roman"/>
        <family val="1"/>
        <charset val="204"/>
      </rPr>
      <t xml:space="preserve">   </t>
    </r>
    <r>
      <rPr>
        <b/>
        <sz val="10"/>
        <color rgb="FFFF0000"/>
        <rFont val="Times New Roman"/>
        <family val="1"/>
        <charset val="204"/>
      </rPr>
      <t>60,3</t>
    </r>
  </si>
  <si>
    <r>
      <t xml:space="preserve">Men   </t>
    </r>
    <r>
      <rPr>
        <b/>
        <sz val="10"/>
        <color rgb="FF0070C0"/>
        <rFont val="Times New Roman"/>
        <family val="1"/>
        <charset val="204"/>
      </rPr>
      <t>77,4</t>
    </r>
  </si>
  <si>
    <r>
      <t xml:space="preserve">Buoys count from       </t>
    </r>
    <r>
      <rPr>
        <sz val="11"/>
        <color rgb="FFFF0000"/>
        <rFont val="Calibri"/>
        <family val="2"/>
        <charset val="204"/>
        <scheme val="minor"/>
      </rPr>
      <t>25</t>
    </r>
    <r>
      <rPr>
        <b/>
        <sz val="11"/>
        <color rgb="FFFF0000"/>
        <rFont val="Calibri"/>
        <family val="2"/>
        <charset val="204"/>
        <scheme val="minor"/>
      </rPr>
      <t xml:space="preserve">/18,25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for Women;      25</t>
    </r>
    <r>
      <rPr>
        <b/>
        <sz val="11"/>
        <color theme="4" tint="-0.249977111117893"/>
        <rFont val="Calibri"/>
        <family val="2"/>
        <charset val="204"/>
        <scheme val="minor"/>
      </rPr>
      <t>/18,25 for Men.</t>
    </r>
  </si>
  <si>
    <t>Overall Score Basis: Girls</t>
  </si>
  <si>
    <t>Max Speed (km/h)   Girls</t>
  </si>
  <si>
    <t>((Х)*1000)/6130</t>
  </si>
  <si>
    <r>
      <t>(Skiers score)*1000 /</t>
    </r>
    <r>
      <rPr>
        <b/>
        <sz val="11"/>
        <rFont val="Times New Roman"/>
        <family val="1"/>
        <charset val="204"/>
      </rPr>
      <t xml:space="preserve"> 80,5</t>
    </r>
  </si>
  <si>
    <r>
      <t>(Skiers score)*1000 /</t>
    </r>
    <r>
      <rPr>
        <b/>
        <sz val="10"/>
        <rFont val="Times New Roman"/>
        <family val="1"/>
        <charset val="204"/>
      </rPr>
      <t>71,75</t>
    </r>
  </si>
  <si>
    <r>
      <t xml:space="preserve">Девушки до 12 ЛЕТ   </t>
    </r>
    <r>
      <rPr>
        <sz val="12"/>
        <rFont val="Times New Roman"/>
        <family val="1"/>
        <charset val="204"/>
      </rPr>
      <t>Формула подсчета очков многоборья  в трамплине:</t>
    </r>
    <r>
      <rPr>
        <b/>
        <sz val="12"/>
        <rFont val="Times New Roman"/>
        <family val="1"/>
        <charset val="204"/>
      </rPr>
      <t xml:space="preserve"> </t>
    </r>
  </si>
  <si>
    <t xml:space="preserve">*Если результат спортсмена меньше,  чем величина базиса для подсчета очков в многоборье для данной категории, то результат для многоборья =0,00 очков. </t>
  </si>
  <si>
    <t>4.00/55/14.25</t>
  </si>
  <si>
    <t>Бычковская Амалия</t>
  </si>
  <si>
    <t>((Х)*1000)71,75</t>
  </si>
  <si>
    <t>Категория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</si>
  <si>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</si>
  <si>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 xml:space="preserve">РЕЙТИНГ по ВОДНОЛЫЖНОМУ СПОРТУ за КАТЕРОМ  на  01.01.2026 </t>
  </si>
  <si>
    <t>(Skiers score + 12) * 1000 / (Ranking List Overall Score Basis + 12)</t>
  </si>
  <si>
    <r>
      <rPr>
        <sz val="10"/>
        <rFont val="Times New Roman"/>
        <family val="1"/>
        <charset val="204"/>
      </rPr>
      <t>Women</t>
    </r>
    <r>
      <rPr>
        <b/>
        <sz val="10"/>
        <rFont val="Times New Roman"/>
        <family val="1"/>
        <charset val="204"/>
      </rPr>
      <t xml:space="preserve">   </t>
    </r>
    <r>
      <rPr>
        <b/>
        <sz val="10"/>
        <color rgb="FFFF0000"/>
        <rFont val="Times New Roman"/>
        <family val="1"/>
        <charset val="204"/>
      </rPr>
      <t>11260</t>
    </r>
  </si>
  <si>
    <r>
      <t xml:space="preserve">Men   </t>
    </r>
    <r>
      <rPr>
        <b/>
        <sz val="10"/>
        <color rgb="FF0070C0"/>
        <rFont val="Times New Roman"/>
        <family val="1"/>
        <charset val="204"/>
      </rPr>
      <t>12570</t>
    </r>
  </si>
  <si>
    <t>G</t>
  </si>
  <si>
    <t>B</t>
  </si>
  <si>
    <t>Boys  25</t>
  </si>
  <si>
    <r>
      <rPr>
        <sz val="11"/>
        <rFont val="Times New Roman"/>
        <family val="1"/>
        <charset val="204"/>
      </rPr>
      <t>Girls</t>
    </r>
    <r>
      <rPr>
        <b/>
        <sz val="11"/>
        <rFont val="Times New Roman"/>
        <family val="1"/>
        <charset val="204"/>
      </rPr>
      <t xml:space="preserve">  25</t>
    </r>
  </si>
  <si>
    <r>
      <rPr>
        <sz val="11"/>
        <rFont val="Times New Roman"/>
        <family val="1"/>
        <charset val="204"/>
      </rPr>
      <t xml:space="preserve">Girls </t>
    </r>
    <r>
      <rPr>
        <b/>
        <sz val="11"/>
        <rFont val="Times New Roman"/>
        <family val="1"/>
        <charset val="204"/>
      </rPr>
      <t xml:space="preserve">  27</t>
    </r>
  </si>
  <si>
    <r>
      <rPr>
        <i/>
        <sz val="10"/>
        <rFont val="Times New Roman"/>
        <family val="1"/>
        <charset val="204"/>
      </rPr>
      <t>в категории</t>
    </r>
    <r>
      <rPr>
        <b/>
        <sz val="12"/>
        <rFont val="Times New Roman"/>
        <family val="1"/>
        <charset val="204"/>
      </rPr>
      <t xml:space="preserve"> U10</t>
    </r>
  </si>
  <si>
    <t>Skiers score X * 1000 / Ranking List Overall Score Basis=55</t>
  </si>
  <si>
    <r>
      <t xml:space="preserve"> Overall Score Basis =  </t>
    </r>
    <r>
      <rPr>
        <b/>
        <sz val="12"/>
        <color rgb="FF0070C0"/>
        <rFont val="Times New Roman"/>
        <family val="1"/>
        <charset val="204"/>
      </rPr>
      <t>60,3м</t>
    </r>
  </si>
  <si>
    <r>
      <t xml:space="preserve">   Overall Score Basis</t>
    </r>
    <r>
      <rPr>
        <b/>
        <sz val="12"/>
        <color rgb="FF0070C0"/>
        <rFont val="Times New Roman"/>
        <family val="1"/>
        <charset val="204"/>
      </rPr>
      <t>=46,0м</t>
    </r>
  </si>
  <si>
    <r>
      <t xml:space="preserve">     Overall Score Basis </t>
    </r>
    <r>
      <rPr>
        <b/>
        <sz val="12"/>
        <color rgb="FF0070C0"/>
        <rFont val="Times New Roman"/>
        <family val="1"/>
        <charset val="204"/>
      </rPr>
      <t>=27m</t>
    </r>
  </si>
  <si>
    <r>
      <t xml:space="preserve">     Overall Score Basis </t>
    </r>
    <r>
      <rPr>
        <b/>
        <sz val="12"/>
        <color rgb="FF0070C0"/>
        <rFont val="Times New Roman"/>
        <family val="1"/>
        <charset val="204"/>
      </rPr>
      <t>=25m</t>
    </r>
  </si>
  <si>
    <r>
      <t>Boys  35</t>
    </r>
    <r>
      <rPr>
        <b/>
        <sz val="11"/>
        <color rgb="FF0070C0"/>
        <rFont val="Times New Roman"/>
        <family val="1"/>
        <charset val="204"/>
      </rPr>
      <t>,3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</si>
</sst>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12"/>
      <color theme="8" tint="0.7999816888943144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vertAlign val="subscript"/>
      <sz val="12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i/>
      <sz val="12"/>
      <color theme="8" tint="-0.249977111117893"/>
      <name val="Times New Roman"/>
      <family val="1"/>
      <charset val="204"/>
    </font>
    <font>
      <i/>
      <sz val="12"/>
      <color theme="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color theme="3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b/>
      <i/>
      <sz val="10"/>
      <color theme="8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A2C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E6EF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16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0" borderId="0" xfId="0" applyFill="1"/>
    <xf numFmtId="0" fontId="3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3" fontId="3" fillId="2" borderId="0" xfId="1" applyFont="1" applyFill="1"/>
    <xf numFmtId="0" fontId="13" fillId="2" borderId="0" xfId="0" applyFont="1" applyFill="1" applyBorder="1" applyAlignment="1">
      <alignment horizontal="center" vertical="center"/>
    </xf>
    <xf numFmtId="43" fontId="3" fillId="2" borderId="0" xfId="1" applyFont="1" applyFill="1" applyBorder="1"/>
    <xf numFmtId="0" fontId="8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6" fillId="2" borderId="0" xfId="2" applyFill="1"/>
    <xf numFmtId="0" fontId="8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2" borderId="3" xfId="0" applyFont="1" applyFill="1" applyBorder="1"/>
    <xf numFmtId="49" fontId="3" fillId="2" borderId="0" xfId="0" applyNumberFormat="1" applyFont="1" applyFill="1" applyBorder="1" applyAlignment="1">
      <alignment horizontal="center"/>
    </xf>
    <xf numFmtId="2" fontId="1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0" fillId="0" borderId="0" xfId="0" applyAlignment="1">
      <alignment horizontal="left"/>
    </xf>
    <xf numFmtId="0" fontId="2" fillId="2" borderId="0" xfId="0" applyFont="1" applyFill="1"/>
    <xf numFmtId="49" fontId="2" fillId="0" borderId="3" xfId="0" applyNumberFormat="1" applyFont="1" applyFill="1" applyBorder="1" applyAlignment="1">
      <alignment horizontal="center"/>
    </xf>
    <xf numFmtId="3" fontId="18" fillId="5" borderId="3" xfId="0" applyNumberFormat="1" applyFont="1" applyFill="1" applyBorder="1" applyAlignment="1">
      <alignment horizontal="center"/>
    </xf>
    <xf numFmtId="2" fontId="14" fillId="2" borderId="0" xfId="0" applyNumberFormat="1" applyFont="1" applyFill="1" applyBorder="1" applyAlignment="1">
      <alignment horizontal="center"/>
    </xf>
    <xf numFmtId="0" fontId="15" fillId="0" borderId="0" xfId="0" applyFont="1"/>
    <xf numFmtId="0" fontId="0" fillId="0" borderId="3" xfId="0" applyBorder="1"/>
    <xf numFmtId="0" fontId="0" fillId="7" borderId="3" xfId="0" applyFill="1" applyBorder="1"/>
    <xf numFmtId="0" fontId="15" fillId="7" borderId="3" xfId="0" applyFont="1" applyFill="1" applyBorder="1"/>
    <xf numFmtId="0" fontId="19" fillId="0" borderId="3" xfId="0" applyFont="1" applyBorder="1"/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wrapText="1"/>
    </xf>
    <xf numFmtId="2" fontId="2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23" fillId="0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49" fontId="18" fillId="0" borderId="3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24" fillId="0" borderId="3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wrapText="1"/>
    </xf>
    <xf numFmtId="4" fontId="8" fillId="2" borderId="3" xfId="0" applyNumberFormat="1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left" vertical="top" wrapText="1"/>
    </xf>
    <xf numFmtId="49" fontId="25" fillId="0" borderId="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left"/>
    </xf>
    <xf numFmtId="0" fontId="0" fillId="0" borderId="3" xfId="0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29" fillId="0" borderId="0" xfId="0" applyFont="1" applyFill="1" applyAlignment="1">
      <alignment vertical="center" wrapText="1"/>
    </xf>
    <xf numFmtId="0" fontId="13" fillId="0" borderId="0" xfId="0" applyFont="1" applyFill="1"/>
    <xf numFmtId="0" fontId="30" fillId="0" borderId="0" xfId="0" applyFont="1" applyFill="1"/>
    <xf numFmtId="0" fontId="31" fillId="0" borderId="0" xfId="0" applyFont="1" applyFill="1" applyAlignment="1">
      <alignment horizontal="center" vertical="center"/>
    </xf>
    <xf numFmtId="0" fontId="13" fillId="2" borderId="0" xfId="0" applyFont="1" applyFill="1"/>
    <xf numFmtId="0" fontId="15" fillId="0" borderId="3" xfId="0" applyFont="1" applyFill="1" applyBorder="1"/>
    <xf numFmtId="0" fontId="19" fillId="0" borderId="3" xfId="0" applyFont="1" applyFill="1" applyBorder="1"/>
    <xf numFmtId="0" fontId="3" fillId="0" borderId="0" xfId="0" applyFont="1" applyFill="1" applyAlignment="1">
      <alignment wrapText="1"/>
    </xf>
    <xf numFmtId="0" fontId="32" fillId="0" borderId="3" xfId="0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2" fillId="0" borderId="1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left" vertical="top"/>
    </xf>
    <xf numFmtId="49" fontId="3" fillId="0" borderId="6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14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33" fillId="2" borderId="0" xfId="0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38" fillId="2" borderId="0" xfId="0" applyFont="1" applyFill="1"/>
    <xf numFmtId="2" fontId="2" fillId="3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" fontId="12" fillId="0" borderId="3" xfId="0" applyNumberFormat="1" applyFont="1" applyFill="1" applyBorder="1" applyAlignment="1">
      <alignment horizontal="center" vertical="top"/>
    </xf>
    <xf numFmtId="2" fontId="23" fillId="0" borderId="3" xfId="0" applyNumberFormat="1" applyFont="1" applyFill="1" applyBorder="1" applyAlignment="1">
      <alignment horizontal="center" vertical="top"/>
    </xf>
    <xf numFmtId="0" fontId="39" fillId="0" borderId="0" xfId="0" applyFont="1"/>
    <xf numFmtId="0" fontId="0" fillId="0" borderId="0" xfId="0" applyFont="1"/>
    <xf numFmtId="0" fontId="14" fillId="0" borderId="0" xfId="0" applyFont="1" applyFill="1"/>
    <xf numFmtId="0" fontId="0" fillId="0" borderId="0" xfId="0" applyFont="1" applyFill="1"/>
    <xf numFmtId="0" fontId="33" fillId="0" borderId="0" xfId="0" applyFont="1" applyFill="1"/>
    <xf numFmtId="0" fontId="41" fillId="0" borderId="0" xfId="0" applyFont="1"/>
    <xf numFmtId="0" fontId="42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33" fillId="0" borderId="1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33" fillId="0" borderId="3" xfId="0" applyNumberFormat="1" applyFont="1" applyFill="1" applyBorder="1" applyAlignment="1">
      <alignment horizontal="center" wrapText="1"/>
    </xf>
    <xf numFmtId="0" fontId="14" fillId="2" borderId="11" xfId="0" applyFont="1" applyFill="1" applyBorder="1"/>
    <xf numFmtId="0" fontId="14" fillId="2" borderId="8" xfId="0" applyFont="1" applyFill="1" applyBorder="1"/>
    <xf numFmtId="0" fontId="33" fillId="2" borderId="8" xfId="0" applyFont="1" applyFill="1" applyBorder="1"/>
    <xf numFmtId="0" fontId="33" fillId="2" borderId="9" xfId="0" applyFont="1" applyFill="1" applyBorder="1"/>
    <xf numFmtId="0" fontId="14" fillId="2" borderId="0" xfId="0" applyFont="1" applyFill="1" applyBorder="1"/>
    <xf numFmtId="0" fontId="0" fillId="2" borderId="0" xfId="0" applyFont="1" applyFill="1" applyBorder="1"/>
    <xf numFmtId="0" fontId="0" fillId="2" borderId="17" xfId="0" applyFont="1" applyFill="1" applyBorder="1"/>
    <xf numFmtId="0" fontId="14" fillId="2" borderId="16" xfId="0" applyFont="1" applyFill="1" applyBorder="1"/>
    <xf numFmtId="0" fontId="3" fillId="2" borderId="16" xfId="0" applyFont="1" applyFill="1" applyBorder="1"/>
    <xf numFmtId="0" fontId="14" fillId="2" borderId="7" xfId="0" applyFont="1" applyFill="1" applyBorder="1"/>
    <xf numFmtId="0" fontId="14" fillId="2" borderId="12" xfId="0" applyFont="1" applyFill="1" applyBorder="1"/>
    <xf numFmtId="2" fontId="2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46" fillId="0" borderId="0" xfId="0" applyFont="1" applyFill="1"/>
    <xf numFmtId="0" fontId="13" fillId="2" borderId="0" xfId="0" applyFont="1" applyFill="1" applyBorder="1"/>
    <xf numFmtId="0" fontId="33" fillId="2" borderId="0" xfId="0" applyFont="1" applyFill="1" applyAlignment="1">
      <alignment horizontal="left"/>
    </xf>
    <xf numFmtId="49" fontId="3" fillId="0" borderId="0" xfId="0" applyNumberFormat="1" applyFont="1" applyFill="1" applyBorder="1" applyAlignment="1"/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2" fontId="2" fillId="3" borderId="0" xfId="0" applyNumberFormat="1" applyFont="1" applyFill="1" applyBorder="1" applyAlignment="1">
      <alignment horizontal="left" vertical="center"/>
    </xf>
    <xf numFmtId="0" fontId="46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Fill="1" applyBorder="1"/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13" fillId="2" borderId="0" xfId="0" applyFont="1" applyFill="1" applyBorder="1" applyAlignment="1"/>
    <xf numFmtId="2" fontId="13" fillId="3" borderId="0" xfId="0" applyNumberFormat="1" applyFont="1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7" borderId="3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33" fillId="0" borderId="0" xfId="0" applyFont="1" applyFill="1" applyAlignment="1">
      <alignment horizontal="left"/>
    </xf>
    <xf numFmtId="0" fontId="42" fillId="0" borderId="0" xfId="0" applyFont="1" applyFill="1" applyAlignment="1">
      <alignment horizontal="right"/>
    </xf>
    <xf numFmtId="0" fontId="27" fillId="0" borderId="0" xfId="0" applyFont="1" applyBorder="1" applyAlignment="1">
      <alignment horizontal="left"/>
    </xf>
    <xf numFmtId="0" fontId="16" fillId="0" borderId="0" xfId="2" applyFill="1"/>
    <xf numFmtId="0" fontId="28" fillId="7" borderId="3" xfId="0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15" fillId="9" borderId="3" xfId="0" applyFont="1" applyFill="1" applyBorder="1"/>
    <xf numFmtId="2" fontId="2" fillId="7" borderId="0" xfId="0" applyNumberFormat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/>
    </xf>
    <xf numFmtId="0" fontId="0" fillId="11" borderId="17" xfId="0" applyFont="1" applyFill="1" applyBorder="1"/>
    <xf numFmtId="0" fontId="15" fillId="0" borderId="0" xfId="0" applyFont="1" applyFill="1"/>
    <xf numFmtId="0" fontId="15" fillId="0" borderId="0" xfId="0" applyFont="1" applyFill="1" applyBorder="1" applyAlignment="1">
      <alignment horizontal="center"/>
    </xf>
    <xf numFmtId="0" fontId="0" fillId="11" borderId="0" xfId="0" applyFont="1" applyFill="1" applyBorder="1"/>
    <xf numFmtId="0" fontId="0" fillId="0" borderId="11" xfId="0" applyBorder="1"/>
    <xf numFmtId="0" fontId="0" fillId="0" borderId="9" xfId="0" applyBorder="1"/>
    <xf numFmtId="0" fontId="0" fillId="2" borderId="16" xfId="0" applyFont="1" applyFill="1" applyBorder="1"/>
    <xf numFmtId="0" fontId="0" fillId="0" borderId="17" xfId="0" applyBorder="1"/>
    <xf numFmtId="0" fontId="0" fillId="0" borderId="0" xfId="0" applyFont="1" applyFill="1" applyBorder="1"/>
    <xf numFmtId="0" fontId="0" fillId="0" borderId="17" xfId="0" applyFill="1" applyBorder="1"/>
    <xf numFmtId="0" fontId="27" fillId="0" borderId="11" xfId="0" applyFont="1" applyBorder="1"/>
    <xf numFmtId="0" fontId="3" fillId="0" borderId="8" xfId="0" applyFont="1" applyFill="1" applyBorder="1"/>
    <xf numFmtId="0" fontId="3" fillId="0" borderId="16" xfId="0" applyFont="1" applyFill="1" applyBorder="1"/>
    <xf numFmtId="0" fontId="3" fillId="0" borderId="7" xfId="0" applyFont="1" applyFill="1" applyBorder="1"/>
    <xf numFmtId="0" fontId="8" fillId="2" borderId="7" xfId="0" applyFont="1" applyFill="1" applyBorder="1"/>
    <xf numFmtId="0" fontId="9" fillId="0" borderId="0" xfId="0" applyFont="1" applyFill="1" applyBorder="1"/>
    <xf numFmtId="0" fontId="33" fillId="2" borderId="0" xfId="0" applyFont="1" applyFill="1" applyBorder="1" applyAlignment="1">
      <alignment vertical="center"/>
    </xf>
    <xf numFmtId="0" fontId="33" fillId="2" borderId="17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14" fillId="11" borderId="7" xfId="0" applyFont="1" applyFill="1" applyBorder="1"/>
    <xf numFmtId="0" fontId="3" fillId="0" borderId="7" xfId="0" applyFont="1" applyFill="1" applyBorder="1" applyAlignment="1">
      <alignment horizontal="right"/>
    </xf>
    <xf numFmtId="0" fontId="14" fillId="3" borderId="10" xfId="0" applyFont="1" applyFill="1" applyBorder="1" applyAlignment="1">
      <alignment horizontal="right"/>
    </xf>
    <xf numFmtId="0" fontId="0" fillId="0" borderId="8" xfId="0" applyBorder="1"/>
    <xf numFmtId="0" fontId="0" fillId="0" borderId="12" xfId="0" applyBorder="1"/>
    <xf numFmtId="0" fontId="0" fillId="3" borderId="0" xfId="0" applyFont="1" applyFill="1" applyBorder="1"/>
    <xf numFmtId="0" fontId="0" fillId="3" borderId="17" xfId="0" applyFill="1" applyBorder="1"/>
    <xf numFmtId="0" fontId="33" fillId="2" borderId="7" xfId="0" applyFont="1" applyFill="1" applyBorder="1" applyAlignment="1">
      <alignment vertical="center"/>
    </xf>
    <xf numFmtId="0" fontId="33" fillId="2" borderId="10" xfId="0" applyFont="1" applyFill="1" applyBorder="1" applyAlignment="1">
      <alignment horizontal="center" vertical="center"/>
    </xf>
    <xf numFmtId="0" fontId="0" fillId="0" borderId="16" xfId="0" applyBorder="1"/>
    <xf numFmtId="0" fontId="14" fillId="3" borderId="7" xfId="0" applyFont="1" applyFill="1" applyBorder="1" applyAlignment="1">
      <alignment horizontal="right"/>
    </xf>
    <xf numFmtId="0" fontId="15" fillId="11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44" fillId="2" borderId="17" xfId="0" applyFont="1" applyFill="1" applyBorder="1" applyAlignment="1">
      <alignment horizontal="center"/>
    </xf>
    <xf numFmtId="49" fontId="3" fillId="0" borderId="16" xfId="0" applyNumberFormat="1" applyFont="1" applyFill="1" applyBorder="1" applyAlignment="1"/>
    <xf numFmtId="49" fontId="3" fillId="0" borderId="17" xfId="0" applyNumberFormat="1" applyFont="1" applyFill="1" applyBorder="1" applyAlignment="1"/>
    <xf numFmtId="0" fontId="0" fillId="2" borderId="0" xfId="0" applyFill="1" applyBorder="1"/>
    <xf numFmtId="0" fontId="15" fillId="3" borderId="0" xfId="0" applyFont="1" applyFill="1" applyBorder="1" applyAlignment="1">
      <alignment horizontal="right"/>
    </xf>
    <xf numFmtId="0" fontId="0" fillId="11" borderId="8" xfId="0" applyFont="1" applyFill="1" applyBorder="1"/>
    <xf numFmtId="49" fontId="3" fillId="0" borderId="8" xfId="0" applyNumberFormat="1" applyFont="1" applyFill="1" applyBorder="1" applyAlignment="1"/>
    <xf numFmtId="0" fontId="15" fillId="11" borderId="8" xfId="0" applyFont="1" applyFill="1" applyBorder="1" applyAlignment="1">
      <alignment horizontal="right"/>
    </xf>
    <xf numFmtId="49" fontId="3" fillId="0" borderId="9" xfId="0" applyNumberFormat="1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11" borderId="8" xfId="0" applyFont="1" applyFill="1" applyBorder="1" applyAlignment="1">
      <alignment horizontal="left" vertical="center"/>
    </xf>
    <xf numFmtId="0" fontId="0" fillId="0" borderId="9" xfId="0" applyFill="1" applyBorder="1"/>
    <xf numFmtId="0" fontId="0" fillId="3" borderId="0" xfId="0" applyFill="1" applyBorder="1"/>
    <xf numFmtId="0" fontId="0" fillId="0" borderId="16" xfId="0" applyFont="1" applyFill="1" applyBorder="1"/>
    <xf numFmtId="0" fontId="15" fillId="11" borderId="17" xfId="0" applyFont="1" applyFill="1" applyBorder="1"/>
    <xf numFmtId="0" fontId="15" fillId="3" borderId="10" xfId="0" applyFont="1" applyFill="1" applyBorder="1"/>
    <xf numFmtId="0" fontId="15" fillId="3" borderId="0" xfId="0" applyFont="1" applyFill="1" applyBorder="1" applyAlignment="1">
      <alignment horizontal="left" vertical="center"/>
    </xf>
    <xf numFmtId="0" fontId="8" fillId="3" borderId="7" xfId="0" applyFont="1" applyFill="1" applyBorder="1" applyAlignment="1"/>
    <xf numFmtId="0" fontId="8" fillId="11" borderId="12" xfId="0" applyFont="1" applyFill="1" applyBorder="1" applyAlignment="1">
      <alignment horizontal="left"/>
    </xf>
    <xf numFmtId="0" fontId="8" fillId="0" borderId="7" xfId="0" applyFont="1" applyFill="1" applyBorder="1"/>
    <xf numFmtId="0" fontId="13" fillId="0" borderId="7" xfId="0" applyFont="1" applyFill="1" applyBorder="1"/>
    <xf numFmtId="0" fontId="8" fillId="2" borderId="12" xfId="0" applyFont="1" applyFill="1" applyBorder="1"/>
    <xf numFmtId="2" fontId="2" fillId="0" borderId="1" xfId="0" applyNumberFormat="1" applyFont="1" applyFill="1" applyBorder="1" applyAlignment="1">
      <alignment horizontal="left"/>
    </xf>
    <xf numFmtId="0" fontId="8" fillId="2" borderId="11" xfId="0" applyFont="1" applyFill="1" applyBorder="1"/>
    <xf numFmtId="0" fontId="8" fillId="2" borderId="8" xfId="0" applyFont="1" applyFill="1" applyBorder="1"/>
    <xf numFmtId="0" fontId="13" fillId="2" borderId="8" xfId="0" applyFont="1" applyFill="1" applyBorder="1"/>
    <xf numFmtId="0" fontId="39" fillId="2" borderId="12" xfId="0" applyFont="1" applyFill="1" applyBorder="1"/>
    <xf numFmtId="0" fontId="13" fillId="0" borderId="0" xfId="0" applyFont="1" applyFill="1" applyBorder="1"/>
    <xf numFmtId="0" fontId="8" fillId="2" borderId="16" xfId="0" applyFont="1" applyFill="1" applyBorder="1"/>
    <xf numFmtId="0" fontId="8" fillId="3" borderId="7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center" vertical="center"/>
    </xf>
    <xf numFmtId="0" fontId="15" fillId="0" borderId="1" xfId="0" applyFont="1" applyBorder="1"/>
    <xf numFmtId="0" fontId="0" fillId="0" borderId="11" xfId="0" applyFont="1" applyFill="1" applyBorder="1"/>
    <xf numFmtId="0" fontId="54" fillId="3" borderId="3" xfId="0" applyFont="1" applyFill="1" applyBorder="1" applyAlignment="1">
      <alignment horizontal="center" vertical="center" wrapText="1"/>
    </xf>
    <xf numFmtId="0" fontId="55" fillId="6" borderId="3" xfId="0" applyFont="1" applyFill="1" applyBorder="1" applyAlignment="1">
      <alignment horizontal="center" vertical="center" wrapText="1"/>
    </xf>
    <xf numFmtId="0" fontId="8" fillId="11" borderId="7" xfId="0" applyFont="1" applyFill="1" applyBorder="1"/>
    <xf numFmtId="0" fontId="15" fillId="3" borderId="3" xfId="0" applyFont="1" applyFill="1" applyBorder="1" applyAlignment="1"/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left"/>
    </xf>
    <xf numFmtId="0" fontId="56" fillId="0" borderId="0" xfId="0" applyFont="1"/>
    <xf numFmtId="0" fontId="56" fillId="0" borderId="0" xfId="0" applyFont="1" applyBorder="1"/>
    <xf numFmtId="0" fontId="2" fillId="2" borderId="5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4" fontId="21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12" fillId="10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/>
    </xf>
    <xf numFmtId="0" fontId="8" fillId="11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14" fillId="2" borderId="2" xfId="0" applyFont="1" applyFill="1" applyBorder="1"/>
    <xf numFmtId="0" fontId="53" fillId="2" borderId="2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5" fillId="2" borderId="0" xfId="0" applyFont="1" applyFill="1" applyBorder="1"/>
    <xf numFmtId="0" fontId="0" fillId="0" borderId="17" xfId="0" applyFont="1" applyFill="1" applyBorder="1"/>
    <xf numFmtId="0" fontId="13" fillId="11" borderId="17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left" vertical="center"/>
    </xf>
    <xf numFmtId="4" fontId="12" fillId="0" borderId="3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Border="1" applyAlignment="1">
      <alignment horizontal="center" vertical="center"/>
    </xf>
    <xf numFmtId="2" fontId="21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33" fillId="11" borderId="7" xfId="0" applyFont="1" applyFill="1" applyBorder="1" applyAlignment="1">
      <alignment vertical="center"/>
    </xf>
    <xf numFmtId="0" fontId="33" fillId="3" borderId="10" xfId="0" applyFont="1" applyFill="1" applyBorder="1" applyAlignment="1">
      <alignment horizontal="center" vertical="center"/>
    </xf>
    <xf numFmtId="0" fontId="14" fillId="2" borderId="3" xfId="0" applyFont="1" applyFill="1" applyBorder="1"/>
    <xf numFmtId="0" fontId="14" fillId="2" borderId="6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0" fontId="14" fillId="0" borderId="3" xfId="0" applyFont="1" applyFill="1" applyBorder="1"/>
    <xf numFmtId="0" fontId="37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left"/>
    </xf>
    <xf numFmtId="0" fontId="56" fillId="0" borderId="0" xfId="0" applyFont="1" applyFill="1"/>
    <xf numFmtId="0" fontId="56" fillId="0" borderId="0" xfId="0" applyFont="1" applyFill="1" applyBorder="1"/>
    <xf numFmtId="0" fontId="3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3" fillId="0" borderId="0" xfId="0" applyFont="1" applyFill="1" applyBorder="1"/>
    <xf numFmtId="43" fontId="3" fillId="0" borderId="0" xfId="1" applyFont="1" applyFill="1"/>
    <xf numFmtId="0" fontId="0" fillId="0" borderId="0" xfId="0" applyFill="1" applyAlignment="1">
      <alignment horizontal="right"/>
    </xf>
    <xf numFmtId="0" fontId="8" fillId="0" borderId="0" xfId="0" applyFont="1" applyFill="1" applyAlignment="1">
      <alignment horizontal="left"/>
    </xf>
    <xf numFmtId="0" fontId="26" fillId="12" borderId="3" xfId="0" applyFont="1" applyFill="1" applyBorder="1" applyAlignment="1">
      <alignment horizontal="left" vertical="top"/>
    </xf>
    <xf numFmtId="2" fontId="12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2" fontId="2" fillId="11" borderId="0" xfId="0" applyNumberFormat="1" applyFont="1" applyFill="1" applyBorder="1" applyAlignment="1">
      <alignment horizontal="center" vertical="center"/>
    </xf>
    <xf numFmtId="0" fontId="33" fillId="11" borderId="7" xfId="0" applyFont="1" applyFill="1" applyBorder="1"/>
    <xf numFmtId="0" fontId="39" fillId="0" borderId="0" xfId="0" applyFont="1" applyFill="1"/>
    <xf numFmtId="2" fontId="2" fillId="11" borderId="0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2" fillId="0" borderId="8" xfId="0" applyFont="1" applyFill="1" applyBorder="1" applyAlignment="1">
      <alignment horizontal="left"/>
    </xf>
    <xf numFmtId="43" fontId="3" fillId="2" borderId="8" xfId="1" applyFont="1" applyFill="1" applyBorder="1"/>
    <xf numFmtId="0" fontId="13" fillId="2" borderId="9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2" xfId="0" applyNumberFormat="1" applyFont="1" applyFill="1" applyBorder="1" applyAlignment="1">
      <alignment horizontal="center"/>
    </xf>
    <xf numFmtId="4" fontId="14" fillId="2" borderId="15" xfId="0" applyNumberFormat="1" applyFont="1" applyFill="1" applyBorder="1" applyAlignment="1">
      <alignment horizontal="center"/>
    </xf>
    <xf numFmtId="4" fontId="14" fillId="2" borderId="13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4" fontId="4" fillId="0" borderId="3" xfId="0" applyNumberFormat="1" applyFont="1" applyFill="1" applyBorder="1" applyAlignment="1">
      <alignment horizontal="center"/>
    </xf>
    <xf numFmtId="43" fontId="22" fillId="2" borderId="0" xfId="1" applyFont="1" applyFill="1"/>
    <xf numFmtId="2" fontId="4" fillId="2" borderId="0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2" fontId="12" fillId="2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22" fillId="2" borderId="0" xfId="0" applyFont="1" applyFill="1" applyBorder="1"/>
    <xf numFmtId="0" fontId="41" fillId="2" borderId="0" xfId="0" applyFont="1" applyFill="1" applyAlignment="1">
      <alignment wrapText="1"/>
    </xf>
    <xf numFmtId="0" fontId="41" fillId="0" borderId="0" xfId="0" applyFont="1" applyAlignment="1">
      <alignment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3" fillId="2" borderId="7" xfId="0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vertical="center"/>
    </xf>
    <xf numFmtId="2" fontId="12" fillId="0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top"/>
    </xf>
    <xf numFmtId="0" fontId="26" fillId="8" borderId="4" xfId="0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" fontId="26" fillId="2" borderId="3" xfId="0" applyNumberFormat="1" applyFont="1" applyFill="1" applyBorder="1" applyAlignment="1">
      <alignment horizontal="center" wrapText="1"/>
    </xf>
    <xf numFmtId="4" fontId="26" fillId="2" borderId="1" xfId="0" applyNumberFormat="1" applyFont="1" applyFill="1" applyBorder="1" applyAlignment="1">
      <alignment horizontal="center" wrapText="1"/>
    </xf>
    <xf numFmtId="4" fontId="26" fillId="2" borderId="4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12" fillId="0" borderId="6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6" fillId="3" borderId="1" xfId="0" applyFont="1" applyFill="1" applyBorder="1" applyAlignment="1">
      <alignment horizontal="center" vertical="top"/>
    </xf>
    <xf numFmtId="0" fontId="26" fillId="3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 vertical="center" wrapText="1"/>
    </xf>
    <xf numFmtId="2" fontId="23" fillId="0" borderId="6" xfId="0" applyNumberFormat="1" applyFont="1" applyFill="1" applyBorder="1" applyAlignment="1">
      <alignment horizontal="center" vertical="center"/>
    </xf>
    <xf numFmtId="2" fontId="23" fillId="0" borderId="5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2" fontId="12" fillId="0" borderId="6" xfId="0" applyNumberFormat="1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EE6EF"/>
      <color rgb="FFFFFFCC"/>
      <color rgb="FFCC3300"/>
      <color rgb="FFB3BFFB"/>
      <color rgb="FFFCA2C4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2.50@52/12.00" TargetMode="External"/><Relationship Id="rId1" Type="http://schemas.openxmlformats.org/officeDocument/2006/relationships/hyperlink" Target="mailto:2.50@52/12.00%20(80.50%20buoys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187"/>
  <sheetViews>
    <sheetView showGridLines="0" topLeftCell="A45" zoomScaleNormal="100" zoomScaleSheetLayoutView="98" workbookViewId="0">
      <selection activeCell="M153" sqref="M153"/>
    </sheetView>
  </sheetViews>
  <sheetFormatPr defaultRowHeight="15.75" x14ac:dyDescent="0.25"/>
  <cols>
    <col min="1" max="1" width="4.140625" style="2" customWidth="1"/>
    <col min="2" max="2" width="21.28515625" style="2" customWidth="1"/>
    <col min="3" max="3" width="7.28515625" style="2" customWidth="1"/>
    <col min="4" max="4" width="8.140625" style="2" customWidth="1"/>
    <col min="5" max="5" width="16.5703125" style="310" customWidth="1"/>
    <col min="6" max="6" width="7" style="2" customWidth="1"/>
    <col min="7" max="7" width="13.5703125" style="29" customWidth="1"/>
    <col min="8" max="8" width="13.42578125" style="30" customWidth="1"/>
  </cols>
  <sheetData>
    <row r="1" spans="1:8" x14ac:dyDescent="0.25">
      <c r="B1" s="419" t="s">
        <v>420</v>
      </c>
      <c r="C1" s="419"/>
      <c r="D1" s="419"/>
      <c r="E1" s="419"/>
      <c r="F1" s="419"/>
      <c r="G1" s="419"/>
      <c r="H1" s="419"/>
    </row>
    <row r="2" spans="1:8" x14ac:dyDescent="0.25">
      <c r="B2" s="53"/>
      <c r="C2" s="53"/>
      <c r="E2" s="308" t="s">
        <v>40</v>
      </c>
      <c r="F2" s="53"/>
      <c r="G2" s="53"/>
    </row>
    <row r="3" spans="1:8" x14ac:dyDescent="0.25">
      <c r="B3" s="53"/>
      <c r="C3" s="53"/>
      <c r="E3" s="308" t="s">
        <v>106</v>
      </c>
      <c r="F3" s="53"/>
      <c r="G3" s="53"/>
    </row>
    <row r="4" spans="1:8" ht="41.25" customHeight="1" x14ac:dyDescent="0.25">
      <c r="A4" s="46" t="s">
        <v>46</v>
      </c>
      <c r="B4" s="379" t="s">
        <v>47</v>
      </c>
      <c r="C4" s="5" t="s">
        <v>79</v>
      </c>
      <c r="D4" s="5" t="s">
        <v>31</v>
      </c>
      <c r="E4" s="306" t="s">
        <v>1</v>
      </c>
      <c r="F4" s="306" t="s">
        <v>2</v>
      </c>
      <c r="G4" s="306" t="s">
        <v>3</v>
      </c>
      <c r="H4" s="198" t="s">
        <v>4</v>
      </c>
    </row>
    <row r="5" spans="1:8" x14ac:dyDescent="0.25">
      <c r="A5" s="7" t="s">
        <v>5</v>
      </c>
      <c r="B5" s="8" t="s">
        <v>111</v>
      </c>
      <c r="C5" s="9">
        <v>2002</v>
      </c>
      <c r="D5" s="9" t="s">
        <v>112</v>
      </c>
      <c r="E5" s="23" t="s">
        <v>189</v>
      </c>
      <c r="F5" s="10">
        <v>31</v>
      </c>
      <c r="G5" s="146">
        <f t="shared" ref="G5:G18" si="0">(F5+12)*1000/58.5</f>
        <v>735.04273504273499</v>
      </c>
      <c r="H5" s="195" t="s">
        <v>113</v>
      </c>
    </row>
    <row r="6" spans="1:8" x14ac:dyDescent="0.25">
      <c r="A6" s="7" t="s">
        <v>9</v>
      </c>
      <c r="B6" s="8" t="s">
        <v>116</v>
      </c>
      <c r="C6" s="9">
        <v>2004</v>
      </c>
      <c r="D6" s="9" t="s">
        <v>7</v>
      </c>
      <c r="E6" s="24" t="s">
        <v>191</v>
      </c>
      <c r="F6" s="10">
        <v>28.5</v>
      </c>
      <c r="G6" s="146">
        <f t="shared" si="0"/>
        <v>692.30769230769226</v>
      </c>
      <c r="H6" s="49" t="s">
        <v>242</v>
      </c>
    </row>
    <row r="7" spans="1:8" x14ac:dyDescent="0.25">
      <c r="A7" s="7" t="s">
        <v>6</v>
      </c>
      <c r="B7" s="8" t="s">
        <v>123</v>
      </c>
      <c r="C7" s="9">
        <v>2004</v>
      </c>
      <c r="D7" s="9" t="s">
        <v>7</v>
      </c>
      <c r="E7" s="24" t="s">
        <v>243</v>
      </c>
      <c r="F7" s="10">
        <v>26.5</v>
      </c>
      <c r="G7" s="146">
        <f t="shared" si="0"/>
        <v>658.11965811965808</v>
      </c>
      <c r="H7" s="195" t="s">
        <v>38</v>
      </c>
    </row>
    <row r="8" spans="1:8" x14ac:dyDescent="0.25">
      <c r="A8" s="7" t="s">
        <v>10</v>
      </c>
      <c r="B8" s="8" t="s">
        <v>121</v>
      </c>
      <c r="C8" s="9">
        <v>2010</v>
      </c>
      <c r="D8" s="9" t="s">
        <v>16</v>
      </c>
      <c r="E8" s="24" t="s">
        <v>190</v>
      </c>
      <c r="F8" s="10">
        <v>26</v>
      </c>
      <c r="G8" s="146">
        <f t="shared" si="0"/>
        <v>649.57264957264954</v>
      </c>
      <c r="H8" s="49" t="s">
        <v>93</v>
      </c>
    </row>
    <row r="9" spans="1:8" x14ac:dyDescent="0.25">
      <c r="A9" s="7" t="s">
        <v>14</v>
      </c>
      <c r="B9" s="8" t="s">
        <v>117</v>
      </c>
      <c r="C9" s="9">
        <v>2006</v>
      </c>
      <c r="D9" s="9" t="s">
        <v>7</v>
      </c>
      <c r="E9" s="23" t="s">
        <v>190</v>
      </c>
      <c r="F9" s="10">
        <v>26</v>
      </c>
      <c r="G9" s="146">
        <f t="shared" si="0"/>
        <v>649.57264957264954</v>
      </c>
      <c r="H9" s="49" t="s">
        <v>94</v>
      </c>
    </row>
    <row r="10" spans="1:8" x14ac:dyDescent="0.25">
      <c r="A10" s="7" t="s">
        <v>8</v>
      </c>
      <c r="B10" s="8" t="s">
        <v>119</v>
      </c>
      <c r="C10" s="9">
        <v>2010</v>
      </c>
      <c r="D10" s="9" t="s">
        <v>16</v>
      </c>
      <c r="E10" s="106" t="s">
        <v>195</v>
      </c>
      <c r="F10" s="10">
        <v>25.5</v>
      </c>
      <c r="G10" s="146">
        <f t="shared" si="0"/>
        <v>641.02564102564099</v>
      </c>
      <c r="H10" s="49" t="s">
        <v>92</v>
      </c>
    </row>
    <row r="11" spans="1:8" x14ac:dyDescent="0.25">
      <c r="A11" s="7" t="s">
        <v>11</v>
      </c>
      <c r="B11" s="8" t="s">
        <v>120</v>
      </c>
      <c r="C11" s="9">
        <v>2009</v>
      </c>
      <c r="D11" s="9" t="s">
        <v>16</v>
      </c>
      <c r="E11" s="23" t="s">
        <v>192</v>
      </c>
      <c r="F11" s="10">
        <v>21</v>
      </c>
      <c r="G11" s="146">
        <f t="shared" si="0"/>
        <v>564.10256410256409</v>
      </c>
      <c r="H11" s="49" t="s">
        <v>38</v>
      </c>
    </row>
    <row r="12" spans="1:8" x14ac:dyDescent="0.25">
      <c r="A12" s="7" t="s">
        <v>15</v>
      </c>
      <c r="B12" s="8" t="s">
        <v>125</v>
      </c>
      <c r="C12" s="9">
        <v>2008</v>
      </c>
      <c r="D12" s="9" t="s">
        <v>16</v>
      </c>
      <c r="E12" s="24" t="s">
        <v>193</v>
      </c>
      <c r="F12" s="10">
        <v>21</v>
      </c>
      <c r="G12" s="146">
        <f t="shared" si="0"/>
        <v>564.10256410256409</v>
      </c>
      <c r="H12" s="49" t="s">
        <v>95</v>
      </c>
    </row>
    <row r="13" spans="1:8" x14ac:dyDescent="0.25">
      <c r="A13" s="7" t="s">
        <v>17</v>
      </c>
      <c r="B13" s="8" t="s">
        <v>126</v>
      </c>
      <c r="C13" s="9">
        <v>2009</v>
      </c>
      <c r="D13" s="9" t="s">
        <v>16</v>
      </c>
      <c r="E13" s="24" t="s">
        <v>194</v>
      </c>
      <c r="F13" s="10">
        <v>19</v>
      </c>
      <c r="G13" s="146">
        <f t="shared" si="0"/>
        <v>529.91452991452991</v>
      </c>
      <c r="H13" s="196" t="s">
        <v>93</v>
      </c>
    </row>
    <row r="14" spans="1:8" x14ac:dyDescent="0.25">
      <c r="A14" s="7" t="s">
        <v>32</v>
      </c>
      <c r="B14" s="8" t="s">
        <v>124</v>
      </c>
      <c r="C14" s="9">
        <v>2010</v>
      </c>
      <c r="D14" s="9" t="s">
        <v>16</v>
      </c>
      <c r="E14" s="106" t="s">
        <v>196</v>
      </c>
      <c r="F14" s="10">
        <v>17.5</v>
      </c>
      <c r="G14" s="146">
        <f t="shared" si="0"/>
        <v>504.27350427350427</v>
      </c>
      <c r="H14" s="49" t="s">
        <v>25</v>
      </c>
    </row>
    <row r="15" spans="1:8" x14ac:dyDescent="0.25">
      <c r="A15" s="7"/>
      <c r="B15" s="8" t="s">
        <v>416</v>
      </c>
      <c r="C15" s="9">
        <v>2011</v>
      </c>
      <c r="D15" s="9" t="s">
        <v>12</v>
      </c>
      <c r="E15" s="290" t="s">
        <v>415</v>
      </c>
      <c r="F15" s="294">
        <v>16</v>
      </c>
      <c r="G15" s="146">
        <f>(F15+12)*1000/58.5</f>
        <v>478.63247863247864</v>
      </c>
      <c r="H15" s="49" t="s">
        <v>38</v>
      </c>
    </row>
    <row r="16" spans="1:8" x14ac:dyDescent="0.25">
      <c r="A16" s="7" t="s">
        <v>19</v>
      </c>
      <c r="B16" s="8" t="s">
        <v>129</v>
      </c>
      <c r="C16" s="9">
        <v>2011</v>
      </c>
      <c r="D16" s="9" t="s">
        <v>12</v>
      </c>
      <c r="E16" s="23" t="s">
        <v>199</v>
      </c>
      <c r="F16" s="10">
        <v>11</v>
      </c>
      <c r="G16" s="146">
        <f t="shared" si="0"/>
        <v>393.16239316239319</v>
      </c>
      <c r="H16" s="49" t="s">
        <v>38</v>
      </c>
    </row>
    <row r="17" spans="1:8" x14ac:dyDescent="0.25">
      <c r="A17" s="7" t="s">
        <v>20</v>
      </c>
      <c r="B17" s="8" t="s">
        <v>128</v>
      </c>
      <c r="C17" s="9">
        <v>2012</v>
      </c>
      <c r="D17" s="9" t="s">
        <v>12</v>
      </c>
      <c r="E17" s="24" t="s">
        <v>199</v>
      </c>
      <c r="F17" s="10">
        <v>11</v>
      </c>
      <c r="G17" s="146">
        <f t="shared" si="0"/>
        <v>393.16239316239319</v>
      </c>
      <c r="H17" s="197" t="s">
        <v>38</v>
      </c>
    </row>
    <row r="18" spans="1:8" ht="25.5" customHeight="1" x14ac:dyDescent="0.25">
      <c r="A18" s="7" t="s">
        <v>22</v>
      </c>
      <c r="B18" s="378" t="s">
        <v>118</v>
      </c>
      <c r="C18" s="379">
        <v>2012</v>
      </c>
      <c r="D18" s="379" t="s">
        <v>12</v>
      </c>
      <c r="E18" s="317" t="s">
        <v>244</v>
      </c>
      <c r="F18" s="10">
        <v>0</v>
      </c>
      <c r="G18" s="146">
        <f t="shared" si="0"/>
        <v>205.12820512820514</v>
      </c>
      <c r="H18" s="197" t="s">
        <v>13</v>
      </c>
    </row>
    <row r="19" spans="1:8" x14ac:dyDescent="0.25">
      <c r="A19" s="7" t="s">
        <v>23</v>
      </c>
      <c r="B19" s="8" t="s">
        <v>133</v>
      </c>
      <c r="C19" s="9">
        <v>2013</v>
      </c>
      <c r="D19" s="379" t="s">
        <v>21</v>
      </c>
      <c r="E19" s="23" t="s">
        <v>205</v>
      </c>
      <c r="F19" s="74" t="s">
        <v>58</v>
      </c>
      <c r="G19" s="146">
        <v>0</v>
      </c>
      <c r="H19" s="197" t="s">
        <v>33</v>
      </c>
    </row>
    <row r="20" spans="1:8" ht="28.5" customHeight="1" x14ac:dyDescent="0.25">
      <c r="A20" s="7" t="s">
        <v>24</v>
      </c>
      <c r="B20" s="378" t="s">
        <v>134</v>
      </c>
      <c r="C20" s="379">
        <v>2016</v>
      </c>
      <c r="D20" s="379" t="s">
        <v>29</v>
      </c>
      <c r="E20" s="317" t="s">
        <v>245</v>
      </c>
      <c r="F20" s="74" t="s">
        <v>58</v>
      </c>
      <c r="G20" s="146">
        <v>0</v>
      </c>
      <c r="H20" s="197" t="s">
        <v>33</v>
      </c>
    </row>
    <row r="21" spans="1:8" x14ac:dyDescent="0.25">
      <c r="A21" s="7" t="s">
        <v>26</v>
      </c>
      <c r="B21" s="8" t="s">
        <v>136</v>
      </c>
      <c r="C21" s="9">
        <v>2012</v>
      </c>
      <c r="D21" s="9" t="s">
        <v>12</v>
      </c>
      <c r="E21" s="24" t="s">
        <v>201</v>
      </c>
      <c r="F21" s="74" t="s">
        <v>58</v>
      </c>
      <c r="G21" s="146">
        <v>0</v>
      </c>
      <c r="H21" s="49" t="s">
        <v>18</v>
      </c>
    </row>
    <row r="22" spans="1:8" x14ac:dyDescent="0.25">
      <c r="A22" s="7" t="s">
        <v>27</v>
      </c>
      <c r="B22" s="8" t="s">
        <v>131</v>
      </c>
      <c r="C22" s="305">
        <v>2011</v>
      </c>
      <c r="D22" s="9" t="s">
        <v>12</v>
      </c>
      <c r="E22" s="23" t="s">
        <v>207</v>
      </c>
      <c r="F22" s="74" t="s">
        <v>58</v>
      </c>
      <c r="G22" s="146">
        <v>0</v>
      </c>
      <c r="H22" s="195" t="s">
        <v>18</v>
      </c>
    </row>
    <row r="23" spans="1:8" x14ac:dyDescent="0.25">
      <c r="A23" s="7" t="s">
        <v>28</v>
      </c>
      <c r="B23" s="8" t="s">
        <v>132</v>
      </c>
      <c r="C23" s="9">
        <v>2014</v>
      </c>
      <c r="D23" s="9" t="s">
        <v>21</v>
      </c>
      <c r="E23" s="23" t="s">
        <v>202</v>
      </c>
      <c r="F23" s="74" t="s">
        <v>58</v>
      </c>
      <c r="G23" s="146">
        <v>0</v>
      </c>
      <c r="H23" s="49" t="s">
        <v>18</v>
      </c>
    </row>
    <row r="24" spans="1:8" x14ac:dyDescent="0.25">
      <c r="A24" s="7" t="s">
        <v>145</v>
      </c>
      <c r="B24" s="8" t="s">
        <v>139</v>
      </c>
      <c r="C24" s="9">
        <v>2013</v>
      </c>
      <c r="D24" s="9" t="s">
        <v>21</v>
      </c>
      <c r="E24" s="23" t="s">
        <v>202</v>
      </c>
      <c r="F24" s="74" t="s">
        <v>58</v>
      </c>
      <c r="G24" s="146">
        <v>0</v>
      </c>
      <c r="H24" s="195" t="s">
        <v>41</v>
      </c>
    </row>
    <row r="25" spans="1:8" x14ac:dyDescent="0.25">
      <c r="A25" s="7" t="s">
        <v>178</v>
      </c>
      <c r="B25" s="8" t="s">
        <v>138</v>
      </c>
      <c r="C25" s="9">
        <v>2015</v>
      </c>
      <c r="D25" s="9" t="s">
        <v>29</v>
      </c>
      <c r="E25" s="24" t="s">
        <v>206</v>
      </c>
      <c r="F25" s="74" t="s">
        <v>58</v>
      </c>
      <c r="G25" s="146">
        <v>0</v>
      </c>
      <c r="H25" s="49" t="s">
        <v>33</v>
      </c>
    </row>
    <row r="26" spans="1:8" x14ac:dyDescent="0.25">
      <c r="A26" s="7" t="s">
        <v>179</v>
      </c>
      <c r="B26" s="8" t="s">
        <v>142</v>
      </c>
      <c r="C26" s="9">
        <v>2016</v>
      </c>
      <c r="D26" s="9" t="s">
        <v>29</v>
      </c>
      <c r="E26" s="367" t="s">
        <v>204</v>
      </c>
      <c r="F26" s="74" t="s">
        <v>58</v>
      </c>
      <c r="G26" s="146">
        <v>0</v>
      </c>
      <c r="H26" s="49" t="s">
        <v>42</v>
      </c>
    </row>
    <row r="27" spans="1:8" x14ac:dyDescent="0.25">
      <c r="A27" s="7" t="s">
        <v>180</v>
      </c>
      <c r="B27" s="8" t="s">
        <v>140</v>
      </c>
      <c r="C27" s="9">
        <v>2016</v>
      </c>
      <c r="D27" s="9" t="s">
        <v>29</v>
      </c>
      <c r="E27" s="24" t="s">
        <v>203</v>
      </c>
      <c r="F27" s="74" t="s">
        <v>58</v>
      </c>
      <c r="G27" s="146">
        <v>0</v>
      </c>
      <c r="H27" s="49" t="s">
        <v>42</v>
      </c>
    </row>
    <row r="28" spans="1:8" ht="15.75" customHeight="1" x14ac:dyDescent="0.25">
      <c r="A28" s="50"/>
      <c r="B28" s="430" t="s">
        <v>336</v>
      </c>
      <c r="C28" s="430"/>
      <c r="D28" s="430"/>
      <c r="E28" s="430"/>
      <c r="F28" s="430"/>
      <c r="G28" s="430"/>
      <c r="H28" s="430"/>
    </row>
    <row r="29" spans="1:8" x14ac:dyDescent="0.25">
      <c r="A29" s="50"/>
      <c r="B29" s="430"/>
      <c r="C29" s="430"/>
      <c r="D29" s="430"/>
      <c r="E29" s="430"/>
      <c r="F29" s="430"/>
      <c r="G29" s="430"/>
      <c r="H29" s="430"/>
    </row>
    <row r="30" spans="1:8" x14ac:dyDescent="0.25">
      <c r="A30" s="50"/>
      <c r="B30" s="36" t="s">
        <v>235</v>
      </c>
    </row>
    <row r="31" spans="1:8" x14ac:dyDescent="0.25">
      <c r="A31" s="50"/>
    </row>
    <row r="32" spans="1:8" x14ac:dyDescent="0.25">
      <c r="A32" s="50"/>
      <c r="B32" s="59" t="s">
        <v>265</v>
      </c>
      <c r="C32" s="159"/>
      <c r="D32" s="150" t="s">
        <v>36</v>
      </c>
      <c r="E32" s="161"/>
      <c r="F32" s="16"/>
      <c r="G32" s="105"/>
      <c r="H32" s="199"/>
    </row>
    <row r="33" spans="1:8" x14ac:dyDescent="0.25">
      <c r="A33" s="50"/>
      <c r="B33" s="291" t="s">
        <v>66</v>
      </c>
      <c r="C33" s="291"/>
      <c r="D33" s="291"/>
      <c r="E33" s="368"/>
      <c r="F33" s="292"/>
      <c r="G33" s="389" t="s">
        <v>314</v>
      </c>
      <c r="H33" s="199"/>
    </row>
    <row r="34" spans="1:8" x14ac:dyDescent="0.25">
      <c r="A34" s="50"/>
      <c r="B34" s="160" t="s">
        <v>267</v>
      </c>
      <c r="C34" s="291"/>
      <c r="D34" s="162">
        <v>46.5</v>
      </c>
      <c r="E34" s="183" t="s">
        <v>311</v>
      </c>
      <c r="F34" s="292"/>
      <c r="G34" s="105"/>
      <c r="H34" s="199"/>
    </row>
    <row r="35" spans="1:8" ht="15.75" customHeight="1" x14ac:dyDescent="0.25">
      <c r="A35" s="50"/>
      <c r="B35" s="291" t="s">
        <v>213</v>
      </c>
      <c r="C35" s="291"/>
      <c r="D35" s="291" t="s">
        <v>333</v>
      </c>
      <c r="E35" s="164"/>
      <c r="F35" s="292"/>
      <c r="G35" s="105"/>
      <c r="H35" s="199"/>
    </row>
    <row r="36" spans="1:8" x14ac:dyDescent="0.25">
      <c r="A36" s="50"/>
      <c r="B36" s="4" t="s">
        <v>309</v>
      </c>
      <c r="C36" s="292"/>
      <c r="D36" s="292" t="s">
        <v>334</v>
      </c>
      <c r="E36" s="369" t="s">
        <v>289</v>
      </c>
      <c r="F36" s="292"/>
      <c r="G36" s="105"/>
      <c r="H36" s="199"/>
    </row>
    <row r="37" spans="1:8" x14ac:dyDescent="0.25">
      <c r="A37" s="50"/>
      <c r="C37" s="130"/>
      <c r="D37" s="130"/>
      <c r="E37" s="38"/>
      <c r="F37" s="189"/>
      <c r="G37" s="105"/>
      <c r="H37" s="199"/>
    </row>
    <row r="38" spans="1:8" x14ac:dyDescent="0.25">
      <c r="A38" s="50"/>
      <c r="B38" s="66"/>
      <c r="C38" s="130"/>
      <c r="D38" s="130"/>
      <c r="E38" s="38"/>
      <c r="F38" s="189"/>
      <c r="G38" s="105"/>
      <c r="H38" s="199"/>
    </row>
    <row r="39" spans="1:8" x14ac:dyDescent="0.25">
      <c r="A39" s="50"/>
      <c r="B39" s="66"/>
      <c r="C39" s="130"/>
      <c r="D39" s="130"/>
      <c r="E39" s="38"/>
      <c r="F39" s="189"/>
      <c r="G39" s="105"/>
      <c r="H39" s="199"/>
    </row>
    <row r="40" spans="1:8" x14ac:dyDescent="0.25">
      <c r="A40" s="50"/>
      <c r="B40" s="66"/>
      <c r="C40" s="130"/>
      <c r="D40" s="130"/>
      <c r="E40" s="38"/>
      <c r="F40" s="189"/>
      <c r="G40" s="105"/>
      <c r="H40" s="199"/>
    </row>
    <row r="41" spans="1:8" x14ac:dyDescent="0.25">
      <c r="A41" s="50"/>
      <c r="B41" s="66"/>
      <c r="C41" s="130"/>
      <c r="D41" s="130"/>
      <c r="E41" s="38"/>
      <c r="F41" s="189"/>
      <c r="G41" s="105"/>
      <c r="H41" s="199"/>
    </row>
    <row r="42" spans="1:8" x14ac:dyDescent="0.25">
      <c r="A42" s="50"/>
      <c r="B42" s="66"/>
      <c r="C42" s="130"/>
      <c r="D42" s="130"/>
      <c r="E42" s="38"/>
      <c r="F42" s="189"/>
      <c r="G42" s="105"/>
      <c r="H42" s="199"/>
    </row>
    <row r="43" spans="1:8" x14ac:dyDescent="0.25">
      <c r="A43" s="50"/>
      <c r="B43" s="66"/>
      <c r="C43" s="130"/>
      <c r="D43" s="130"/>
      <c r="E43" s="38"/>
      <c r="F43" s="189"/>
      <c r="G43" s="105"/>
      <c r="H43" s="199"/>
    </row>
    <row r="44" spans="1:8" x14ac:dyDescent="0.25">
      <c r="A44" s="50"/>
      <c r="B44" s="66"/>
      <c r="C44" s="130"/>
      <c r="D44" s="130"/>
      <c r="E44" s="38"/>
      <c r="F44" s="189"/>
      <c r="G44" s="105"/>
      <c r="H44" s="199"/>
    </row>
    <row r="45" spans="1:8" x14ac:dyDescent="0.25">
      <c r="A45" s="50"/>
      <c r="B45" s="66"/>
      <c r="C45" s="130"/>
      <c r="D45" s="130"/>
      <c r="E45" s="38"/>
      <c r="F45" s="189"/>
      <c r="G45" s="105"/>
      <c r="H45" s="199"/>
    </row>
    <row r="46" spans="1:8" x14ac:dyDescent="0.25">
      <c r="A46" s="50"/>
      <c r="B46" s="66"/>
      <c r="C46" s="130"/>
      <c r="D46" s="130"/>
      <c r="E46" s="38"/>
      <c r="F46" s="189"/>
      <c r="G46" s="105"/>
      <c r="H46" s="199"/>
    </row>
    <row r="47" spans="1:8" x14ac:dyDescent="0.25">
      <c r="A47" s="50"/>
      <c r="B47" s="66"/>
      <c r="C47" s="130"/>
      <c r="D47" s="130"/>
      <c r="E47" s="38"/>
      <c r="F47" s="189"/>
      <c r="G47" s="105"/>
      <c r="H47" s="199"/>
    </row>
    <row r="48" spans="1:8" x14ac:dyDescent="0.25">
      <c r="A48" s="50"/>
      <c r="B48" s="66"/>
      <c r="C48" s="130"/>
      <c r="D48" s="130"/>
      <c r="E48" s="38"/>
      <c r="F48" s="189"/>
      <c r="G48" s="105"/>
      <c r="H48" s="199"/>
    </row>
    <row r="49" spans="1:8" x14ac:dyDescent="0.25">
      <c r="A49" s="50"/>
      <c r="B49" s="66"/>
      <c r="C49" s="130"/>
      <c r="D49" s="130"/>
      <c r="E49" s="38"/>
      <c r="F49" s="189"/>
      <c r="G49" s="105"/>
      <c r="H49" s="199"/>
    </row>
    <row r="50" spans="1:8" x14ac:dyDescent="0.25">
      <c r="A50" s="50"/>
      <c r="B50" s="419" t="s">
        <v>420</v>
      </c>
      <c r="C50" s="419"/>
      <c r="D50" s="419"/>
      <c r="E50" s="419"/>
      <c r="F50" s="419"/>
      <c r="G50" s="419"/>
      <c r="H50" s="419"/>
    </row>
    <row r="51" spans="1:8" s="16" customFormat="1" x14ac:dyDescent="0.25">
      <c r="A51" s="53"/>
      <c r="B51" s="53"/>
      <c r="C51" s="53"/>
      <c r="D51" s="2"/>
      <c r="E51" s="308" t="s">
        <v>40</v>
      </c>
      <c r="F51" s="53"/>
      <c r="G51" s="53"/>
      <c r="H51" s="200"/>
    </row>
    <row r="52" spans="1:8" s="16" customFormat="1" x14ac:dyDescent="0.25">
      <c r="A52" s="2"/>
      <c r="B52" s="2"/>
      <c r="C52" s="53"/>
      <c r="D52" s="2"/>
      <c r="E52" s="297" t="s">
        <v>107</v>
      </c>
      <c r="F52" s="53"/>
      <c r="G52" s="53"/>
      <c r="H52" s="30"/>
    </row>
    <row r="53" spans="1:8" s="16" customFormat="1" ht="39.75" customHeight="1" x14ac:dyDescent="0.25">
      <c r="A53" s="378" t="s">
        <v>46</v>
      </c>
      <c r="B53" s="379" t="s">
        <v>47</v>
      </c>
      <c r="C53" s="5" t="s">
        <v>79</v>
      </c>
      <c r="D53" s="5" t="s">
        <v>260</v>
      </c>
      <c r="E53" s="306" t="s">
        <v>1</v>
      </c>
      <c r="F53" s="306" t="s">
        <v>2</v>
      </c>
      <c r="G53" s="306" t="s">
        <v>3</v>
      </c>
      <c r="H53" s="198" t="s">
        <v>4</v>
      </c>
    </row>
    <row r="54" spans="1:8" s="16" customFormat="1" x14ac:dyDescent="0.25">
      <c r="A54" s="7" t="s">
        <v>6</v>
      </c>
      <c r="B54" s="8" t="s">
        <v>121</v>
      </c>
      <c r="C54" s="9">
        <v>2010</v>
      </c>
      <c r="D54" s="9" t="s">
        <v>16</v>
      </c>
      <c r="E54" s="24" t="s">
        <v>190</v>
      </c>
      <c r="F54" s="10">
        <v>26</v>
      </c>
      <c r="G54" s="381">
        <f t="shared" ref="G54:G64" si="1">(F54+12)*1000/58.5</f>
        <v>649.57264957264954</v>
      </c>
      <c r="H54" s="365" t="s">
        <v>93</v>
      </c>
    </row>
    <row r="55" spans="1:8" s="16" customFormat="1" x14ac:dyDescent="0.25">
      <c r="A55" s="7" t="s">
        <v>10</v>
      </c>
      <c r="B55" s="8" t="s">
        <v>117</v>
      </c>
      <c r="C55" s="9">
        <v>2006</v>
      </c>
      <c r="D55" s="9" t="s">
        <v>7</v>
      </c>
      <c r="E55" s="23" t="s">
        <v>190</v>
      </c>
      <c r="F55" s="10">
        <v>26</v>
      </c>
      <c r="G55" s="381">
        <f t="shared" si="1"/>
        <v>649.57264957264954</v>
      </c>
      <c r="H55" s="360" t="s">
        <v>94</v>
      </c>
    </row>
    <row r="56" spans="1:8" s="16" customFormat="1" x14ac:dyDescent="0.25">
      <c r="A56" s="7" t="s">
        <v>14</v>
      </c>
      <c r="B56" s="8" t="s">
        <v>119</v>
      </c>
      <c r="C56" s="9">
        <v>2010</v>
      </c>
      <c r="D56" s="9" t="s">
        <v>16</v>
      </c>
      <c r="E56" s="290" t="s">
        <v>195</v>
      </c>
      <c r="F56" s="10">
        <v>25.5</v>
      </c>
      <c r="G56" s="381">
        <f t="shared" si="1"/>
        <v>641.02564102564099</v>
      </c>
      <c r="H56" s="360" t="s">
        <v>92</v>
      </c>
    </row>
    <row r="57" spans="1:8" s="16" customFormat="1" x14ac:dyDescent="0.25">
      <c r="A57" s="7" t="s">
        <v>8</v>
      </c>
      <c r="B57" s="8" t="s">
        <v>120</v>
      </c>
      <c r="C57" s="9">
        <v>2009</v>
      </c>
      <c r="D57" s="9" t="s">
        <v>16</v>
      </c>
      <c r="E57" s="23" t="s">
        <v>192</v>
      </c>
      <c r="F57" s="10">
        <v>21</v>
      </c>
      <c r="G57" s="381">
        <f t="shared" si="1"/>
        <v>564.10256410256409</v>
      </c>
      <c r="H57" s="360" t="s">
        <v>38</v>
      </c>
    </row>
    <row r="58" spans="1:8" s="16" customFormat="1" x14ac:dyDescent="0.25">
      <c r="A58" s="7" t="s">
        <v>11</v>
      </c>
      <c r="B58" s="8" t="s">
        <v>125</v>
      </c>
      <c r="C58" s="9">
        <v>2008</v>
      </c>
      <c r="D58" s="303" t="s">
        <v>7</v>
      </c>
      <c r="E58" s="24" t="s">
        <v>193</v>
      </c>
      <c r="F58" s="10">
        <v>21</v>
      </c>
      <c r="G58" s="381">
        <f t="shared" si="1"/>
        <v>564.10256410256409</v>
      </c>
      <c r="H58" s="360" t="s">
        <v>95</v>
      </c>
    </row>
    <row r="59" spans="1:8" s="16" customFormat="1" x14ac:dyDescent="0.25">
      <c r="A59" s="7" t="s">
        <v>15</v>
      </c>
      <c r="B59" s="8" t="s">
        <v>126</v>
      </c>
      <c r="C59" s="9">
        <v>2009</v>
      </c>
      <c r="D59" s="9" t="s">
        <v>16</v>
      </c>
      <c r="E59" s="24" t="s">
        <v>194</v>
      </c>
      <c r="F59" s="10">
        <v>19</v>
      </c>
      <c r="G59" s="381">
        <f t="shared" si="1"/>
        <v>529.91452991452991</v>
      </c>
      <c r="H59" s="360" t="s">
        <v>93</v>
      </c>
    </row>
    <row r="60" spans="1:8" s="16" customFormat="1" x14ac:dyDescent="0.25">
      <c r="A60" s="7" t="s">
        <v>17</v>
      </c>
      <c r="B60" s="8" t="s">
        <v>124</v>
      </c>
      <c r="C60" s="9">
        <v>2010</v>
      </c>
      <c r="D60" s="9" t="s">
        <v>16</v>
      </c>
      <c r="E60" s="290" t="s">
        <v>196</v>
      </c>
      <c r="F60" s="10">
        <v>17.5</v>
      </c>
      <c r="G60" s="381">
        <f t="shared" si="1"/>
        <v>504.27350427350427</v>
      </c>
      <c r="H60" s="363" t="s">
        <v>25</v>
      </c>
    </row>
    <row r="61" spans="1:8" s="16" customFormat="1" x14ac:dyDescent="0.25">
      <c r="A61" s="7" t="s">
        <v>32</v>
      </c>
      <c r="B61" s="8" t="s">
        <v>416</v>
      </c>
      <c r="C61" s="9">
        <v>2011</v>
      </c>
      <c r="D61" s="303" t="s">
        <v>16</v>
      </c>
      <c r="E61" s="290" t="s">
        <v>415</v>
      </c>
      <c r="F61" s="10">
        <v>16</v>
      </c>
      <c r="G61" s="381">
        <f>(F61+12)*1000/58.5</f>
        <v>478.63247863247864</v>
      </c>
      <c r="H61" s="360" t="s">
        <v>38</v>
      </c>
    </row>
    <row r="62" spans="1:8" s="16" customFormat="1" x14ac:dyDescent="0.25">
      <c r="A62" s="7" t="s">
        <v>19</v>
      </c>
      <c r="B62" s="8" t="s">
        <v>129</v>
      </c>
      <c r="C62" s="9">
        <v>2011</v>
      </c>
      <c r="D62" s="303" t="s">
        <v>16</v>
      </c>
      <c r="E62" s="23" t="s">
        <v>199</v>
      </c>
      <c r="F62" s="10">
        <v>11</v>
      </c>
      <c r="G62" s="381">
        <f t="shared" si="1"/>
        <v>393.16239316239319</v>
      </c>
      <c r="H62" s="360" t="s">
        <v>38</v>
      </c>
    </row>
    <row r="63" spans="1:8" s="16" customFormat="1" x14ac:dyDescent="0.25">
      <c r="A63" s="288" t="s">
        <v>20</v>
      </c>
      <c r="B63" s="8" t="s">
        <v>128</v>
      </c>
      <c r="C63" s="9">
        <v>2012</v>
      </c>
      <c r="D63" s="9" t="s">
        <v>12</v>
      </c>
      <c r="E63" s="24" t="s">
        <v>199</v>
      </c>
      <c r="F63" s="10">
        <v>11</v>
      </c>
      <c r="G63" s="381">
        <f t="shared" si="1"/>
        <v>393.16239316239319</v>
      </c>
      <c r="H63" s="360" t="s">
        <v>38</v>
      </c>
    </row>
    <row r="64" spans="1:8" s="16" customFormat="1" ht="28.5" x14ac:dyDescent="0.25">
      <c r="A64" s="7" t="s">
        <v>22</v>
      </c>
      <c r="B64" s="378" t="s">
        <v>118</v>
      </c>
      <c r="C64" s="379">
        <v>2012</v>
      </c>
      <c r="D64" s="379" t="s">
        <v>12</v>
      </c>
      <c r="E64" s="317" t="s">
        <v>244</v>
      </c>
      <c r="F64" s="10">
        <v>0</v>
      </c>
      <c r="G64" s="381">
        <f t="shared" si="1"/>
        <v>205.12820512820514</v>
      </c>
      <c r="H64" s="366" t="s">
        <v>13</v>
      </c>
    </row>
    <row r="65" spans="1:8" s="16" customFormat="1" x14ac:dyDescent="0.25">
      <c r="A65" s="7" t="s">
        <v>23</v>
      </c>
      <c r="B65" s="8" t="s">
        <v>133</v>
      </c>
      <c r="C65" s="9">
        <v>2013</v>
      </c>
      <c r="D65" s="303" t="s">
        <v>12</v>
      </c>
      <c r="E65" s="23" t="s">
        <v>205</v>
      </c>
      <c r="F65" s="74" t="s">
        <v>58</v>
      </c>
      <c r="G65" s="381">
        <v>0</v>
      </c>
      <c r="H65" s="197" t="s">
        <v>33</v>
      </c>
    </row>
    <row r="66" spans="1:8" s="16" customFormat="1" ht="28.5" x14ac:dyDescent="0.25">
      <c r="A66" s="7" t="s">
        <v>24</v>
      </c>
      <c r="B66" s="378" t="s">
        <v>134</v>
      </c>
      <c r="C66" s="379">
        <v>2016</v>
      </c>
      <c r="D66" s="379" t="s">
        <v>29</v>
      </c>
      <c r="E66" s="317" t="s">
        <v>245</v>
      </c>
      <c r="F66" s="74" t="s">
        <v>58</v>
      </c>
      <c r="G66" s="381">
        <v>0</v>
      </c>
      <c r="H66" s="197" t="s">
        <v>33</v>
      </c>
    </row>
    <row r="67" spans="1:8" s="16" customFormat="1" ht="15.75" customHeight="1" x14ac:dyDescent="0.25">
      <c r="A67" s="7" t="s">
        <v>26</v>
      </c>
      <c r="B67" s="8" t="s">
        <v>136</v>
      </c>
      <c r="C67" s="9">
        <v>2012</v>
      </c>
      <c r="D67" s="9" t="s">
        <v>12</v>
      </c>
      <c r="E67" s="24" t="s">
        <v>201</v>
      </c>
      <c r="F67" s="74" t="s">
        <v>58</v>
      </c>
      <c r="G67" s="381">
        <v>0</v>
      </c>
      <c r="H67" s="360" t="s">
        <v>18</v>
      </c>
    </row>
    <row r="68" spans="1:8" x14ac:dyDescent="0.25">
      <c r="A68" s="7" t="s">
        <v>27</v>
      </c>
      <c r="B68" s="8" t="s">
        <v>131</v>
      </c>
      <c r="C68" s="305">
        <v>2011</v>
      </c>
      <c r="D68" s="303" t="s">
        <v>16</v>
      </c>
      <c r="E68" s="23" t="s">
        <v>207</v>
      </c>
      <c r="F68" s="74" t="s">
        <v>58</v>
      </c>
      <c r="G68" s="381">
        <v>0</v>
      </c>
      <c r="H68" s="360" t="s">
        <v>18</v>
      </c>
    </row>
    <row r="69" spans="1:8" s="21" customFormat="1" x14ac:dyDescent="0.25">
      <c r="A69" s="7" t="s">
        <v>28</v>
      </c>
      <c r="B69" s="8" t="s">
        <v>132</v>
      </c>
      <c r="C69" s="9">
        <v>2014</v>
      </c>
      <c r="D69" s="9" t="s">
        <v>21</v>
      </c>
      <c r="E69" s="23" t="s">
        <v>202</v>
      </c>
      <c r="F69" s="74" t="s">
        <v>58</v>
      </c>
      <c r="G69" s="381">
        <v>0</v>
      </c>
      <c r="H69" s="360" t="s">
        <v>18</v>
      </c>
    </row>
    <row r="70" spans="1:8" x14ac:dyDescent="0.25">
      <c r="A70" s="7" t="s">
        <v>145</v>
      </c>
      <c r="B70" s="8" t="s">
        <v>139</v>
      </c>
      <c r="C70" s="9">
        <v>2013</v>
      </c>
      <c r="D70" s="303" t="s">
        <v>12</v>
      </c>
      <c r="E70" s="23" t="s">
        <v>202</v>
      </c>
      <c r="F70" s="74" t="s">
        <v>58</v>
      </c>
      <c r="G70" s="381">
        <v>0</v>
      </c>
      <c r="H70" s="360" t="s">
        <v>41</v>
      </c>
    </row>
    <row r="71" spans="1:8" x14ac:dyDescent="0.25">
      <c r="A71" s="7" t="s">
        <v>178</v>
      </c>
      <c r="B71" s="8" t="s">
        <v>138</v>
      </c>
      <c r="C71" s="9">
        <v>2015</v>
      </c>
      <c r="D71" s="9" t="s">
        <v>29</v>
      </c>
      <c r="E71" s="24" t="s">
        <v>206</v>
      </c>
      <c r="F71" s="74" t="s">
        <v>58</v>
      </c>
      <c r="G71" s="381">
        <v>0</v>
      </c>
      <c r="H71" s="197" t="s">
        <v>33</v>
      </c>
    </row>
    <row r="72" spans="1:8" x14ac:dyDescent="0.25">
      <c r="A72" s="7" t="s">
        <v>179</v>
      </c>
      <c r="B72" s="8" t="s">
        <v>142</v>
      </c>
      <c r="C72" s="9">
        <v>2016</v>
      </c>
      <c r="D72" s="9" t="s">
        <v>29</v>
      </c>
      <c r="E72" s="24" t="s">
        <v>204</v>
      </c>
      <c r="F72" s="74" t="s">
        <v>58</v>
      </c>
      <c r="G72" s="381">
        <v>0</v>
      </c>
      <c r="H72" s="363" t="s">
        <v>42</v>
      </c>
    </row>
    <row r="73" spans="1:8" x14ac:dyDescent="0.25">
      <c r="A73" s="7">
        <v>22</v>
      </c>
      <c r="B73" s="8" t="s">
        <v>140</v>
      </c>
      <c r="C73" s="9">
        <v>2016</v>
      </c>
      <c r="D73" s="9" t="s">
        <v>29</v>
      </c>
      <c r="E73" s="24" t="s">
        <v>203</v>
      </c>
      <c r="F73" s="74" t="s">
        <v>58</v>
      </c>
      <c r="G73" s="381">
        <v>0</v>
      </c>
      <c r="H73" s="363" t="s">
        <v>42</v>
      </c>
    </row>
    <row r="74" spans="1:8" ht="15.75" customHeight="1" x14ac:dyDescent="0.25">
      <c r="A74" s="429" t="s">
        <v>336</v>
      </c>
      <c r="B74" s="429"/>
      <c r="C74" s="429"/>
      <c r="D74" s="429"/>
      <c r="E74" s="429"/>
      <c r="F74" s="429"/>
      <c r="G74" s="429"/>
      <c r="H74" s="429"/>
    </row>
    <row r="75" spans="1:8" ht="15" x14ac:dyDescent="0.25">
      <c r="A75" s="430"/>
      <c r="B75" s="430"/>
      <c r="C75" s="430"/>
      <c r="D75" s="430"/>
      <c r="E75" s="430"/>
      <c r="F75" s="430"/>
      <c r="G75" s="430"/>
      <c r="H75" s="430"/>
    </row>
    <row r="76" spans="1:8" x14ac:dyDescent="0.25">
      <c r="A76" s="36" t="s">
        <v>235</v>
      </c>
      <c r="D76" s="26"/>
      <c r="E76" s="36"/>
      <c r="F76" s="29"/>
      <c r="G76" s="145"/>
    </row>
    <row r="77" spans="1:8" x14ac:dyDescent="0.25">
      <c r="A77" s="59" t="s">
        <v>265</v>
      </c>
      <c r="D77" s="150" t="s">
        <v>36</v>
      </c>
    </row>
    <row r="78" spans="1:8" x14ac:dyDescent="0.25">
      <c r="A78" s="159" t="s">
        <v>66</v>
      </c>
      <c r="B78" s="159"/>
      <c r="C78" s="159"/>
      <c r="D78" s="159"/>
      <c r="E78" s="161"/>
      <c r="G78" s="151" t="s">
        <v>314</v>
      </c>
      <c r="H78" s="201"/>
    </row>
    <row r="79" spans="1:8" x14ac:dyDescent="0.25">
      <c r="A79" s="160" t="s">
        <v>267</v>
      </c>
      <c r="B79" s="159"/>
      <c r="C79" s="184">
        <v>46.5</v>
      </c>
      <c r="E79" s="190" t="s">
        <v>311</v>
      </c>
      <c r="F79" s="29"/>
      <c r="G79" s="161"/>
      <c r="H79" s="158"/>
    </row>
    <row r="80" spans="1:8" x14ac:dyDescent="0.25">
      <c r="A80" s="159" t="s">
        <v>213</v>
      </c>
      <c r="B80" s="159"/>
      <c r="C80" s="159" t="s">
        <v>313</v>
      </c>
      <c r="D80" s="164"/>
      <c r="E80" s="36"/>
      <c r="F80" s="29"/>
      <c r="G80" s="159"/>
      <c r="H80" s="158"/>
    </row>
    <row r="81" spans="1:8" x14ac:dyDescent="0.25">
      <c r="A81" s="2" t="s">
        <v>309</v>
      </c>
      <c r="B81"/>
      <c r="C81" t="s">
        <v>310</v>
      </c>
      <c r="D81" t="s">
        <v>289</v>
      </c>
      <c r="E81" s="36"/>
      <c r="F81" s="29"/>
      <c r="G81"/>
      <c r="H81" s="158"/>
    </row>
    <row r="82" spans="1:8" x14ac:dyDescent="0.25">
      <c r="A82" s="2" t="s">
        <v>419</v>
      </c>
    </row>
    <row r="84" spans="1:8" ht="30.75" customHeight="1" x14ac:dyDescent="0.25"/>
    <row r="85" spans="1:8" ht="16.5" customHeight="1" x14ac:dyDescent="0.25"/>
    <row r="86" spans="1:8" ht="27.75" customHeight="1" x14ac:dyDescent="0.25"/>
    <row r="87" spans="1:8" ht="16.5" customHeight="1" x14ac:dyDescent="0.25"/>
    <row r="88" spans="1:8" ht="16.5" customHeight="1" x14ac:dyDescent="0.25"/>
    <row r="94" spans="1:8" s="16" customFormat="1" x14ac:dyDescent="0.25">
      <c r="A94" s="14"/>
      <c r="B94" s="4"/>
      <c r="C94" s="4"/>
      <c r="D94" s="4"/>
      <c r="E94" s="38"/>
      <c r="F94" s="4"/>
      <c r="G94" s="31"/>
      <c r="H94" s="30"/>
    </row>
    <row r="95" spans="1:8" x14ac:dyDescent="0.25">
      <c r="A95" s="393"/>
      <c r="B95" s="394"/>
      <c r="C95" s="394"/>
      <c r="D95" s="394"/>
      <c r="E95" s="395"/>
      <c r="F95" s="394"/>
      <c r="G95" s="396"/>
      <c r="H95" s="397"/>
    </row>
    <row r="96" spans="1:8" ht="16.5" customHeight="1" x14ac:dyDescent="0.25">
      <c r="A96" s="179"/>
      <c r="B96" s="419" t="s">
        <v>420</v>
      </c>
      <c r="C96" s="419"/>
      <c r="D96" s="419"/>
      <c r="E96" s="419"/>
      <c r="F96" s="419"/>
      <c r="G96" s="419"/>
      <c r="H96" s="420"/>
    </row>
    <row r="97" spans="1:8" ht="16.5" customHeight="1" x14ac:dyDescent="0.25">
      <c r="A97" s="179"/>
      <c r="B97" s="4"/>
      <c r="C97" s="53"/>
      <c r="D97" s="4"/>
      <c r="E97" s="308" t="s">
        <v>40</v>
      </c>
      <c r="F97" s="53"/>
      <c r="G97" s="53"/>
      <c r="H97" s="398"/>
    </row>
    <row r="98" spans="1:8" ht="16.5" customHeight="1" x14ac:dyDescent="0.25">
      <c r="A98" s="179"/>
      <c r="B98" s="4"/>
      <c r="C98" s="4"/>
      <c r="D98" s="4"/>
      <c r="E98" s="304" t="s">
        <v>108</v>
      </c>
      <c r="F98" s="4"/>
      <c r="G98" s="31"/>
      <c r="H98" s="398"/>
    </row>
    <row r="99" spans="1:8" ht="47.25" x14ac:dyDescent="0.25">
      <c r="A99" s="378" t="s">
        <v>46</v>
      </c>
      <c r="B99" s="379" t="s">
        <v>47</v>
      </c>
      <c r="C99" s="5" t="s">
        <v>79</v>
      </c>
      <c r="D99" s="5" t="s">
        <v>260</v>
      </c>
      <c r="E99" s="306" t="s">
        <v>1</v>
      </c>
      <c r="F99" s="306" t="s">
        <v>2</v>
      </c>
      <c r="G99" s="306" t="s">
        <v>3</v>
      </c>
      <c r="H99" s="198" t="s">
        <v>4</v>
      </c>
    </row>
    <row r="100" spans="1:8" ht="17.25" customHeight="1" x14ac:dyDescent="0.25">
      <c r="A100" s="13" t="s">
        <v>5</v>
      </c>
      <c r="B100" s="8" t="s">
        <v>121</v>
      </c>
      <c r="C100" s="9">
        <v>2010</v>
      </c>
      <c r="D100" s="9" t="s">
        <v>16</v>
      </c>
      <c r="E100" s="109" t="s">
        <v>190</v>
      </c>
      <c r="F100" s="10">
        <v>38</v>
      </c>
      <c r="G100" s="312">
        <f>(F100)*1000/50</f>
        <v>760</v>
      </c>
      <c r="H100" s="360" t="s">
        <v>340</v>
      </c>
    </row>
    <row r="101" spans="1:8" x14ac:dyDescent="0.25">
      <c r="A101" s="13" t="s">
        <v>9</v>
      </c>
      <c r="B101" s="8" t="s">
        <v>119</v>
      </c>
      <c r="C101" s="9">
        <v>2010</v>
      </c>
      <c r="D101" s="9" t="s">
        <v>16</v>
      </c>
      <c r="E101" s="75" t="s">
        <v>195</v>
      </c>
      <c r="F101" s="10">
        <v>37.5</v>
      </c>
      <c r="G101" s="312">
        <f t="shared" ref="G101:G107" si="2">(F101)*1000/50</f>
        <v>750</v>
      </c>
      <c r="H101" s="360" t="s">
        <v>92</v>
      </c>
    </row>
    <row r="102" spans="1:8" x14ac:dyDescent="0.25">
      <c r="A102" s="13" t="s">
        <v>6</v>
      </c>
      <c r="B102" s="8" t="s">
        <v>120</v>
      </c>
      <c r="C102" s="9">
        <v>2009</v>
      </c>
      <c r="D102" s="9" t="s">
        <v>16</v>
      </c>
      <c r="E102" s="23" t="s">
        <v>192</v>
      </c>
      <c r="F102" s="10">
        <v>33</v>
      </c>
      <c r="G102" s="312">
        <f t="shared" si="2"/>
        <v>660</v>
      </c>
      <c r="H102" s="360" t="s">
        <v>38</v>
      </c>
    </row>
    <row r="103" spans="1:8" x14ac:dyDescent="0.25">
      <c r="A103" s="13" t="s">
        <v>14</v>
      </c>
      <c r="B103" s="8" t="s">
        <v>126</v>
      </c>
      <c r="C103" s="9">
        <v>2009</v>
      </c>
      <c r="D103" s="9" t="s">
        <v>16</v>
      </c>
      <c r="E103" s="24" t="s">
        <v>194</v>
      </c>
      <c r="F103" s="10">
        <v>31</v>
      </c>
      <c r="G103" s="312">
        <f t="shared" si="2"/>
        <v>620</v>
      </c>
      <c r="H103" s="360" t="s">
        <v>93</v>
      </c>
    </row>
    <row r="104" spans="1:8" x14ac:dyDescent="0.25">
      <c r="A104" s="13" t="s">
        <v>8</v>
      </c>
      <c r="B104" s="8" t="s">
        <v>416</v>
      </c>
      <c r="C104" s="9">
        <v>2011</v>
      </c>
      <c r="D104" s="303" t="s">
        <v>16</v>
      </c>
      <c r="E104" s="290" t="s">
        <v>415</v>
      </c>
      <c r="F104" s="10">
        <v>28</v>
      </c>
      <c r="G104" s="312">
        <f t="shared" si="2"/>
        <v>560</v>
      </c>
      <c r="H104" s="360" t="s">
        <v>38</v>
      </c>
    </row>
    <row r="105" spans="1:8" x14ac:dyDescent="0.25">
      <c r="A105" s="13" t="s">
        <v>11</v>
      </c>
      <c r="B105" s="8" t="s">
        <v>129</v>
      </c>
      <c r="C105" s="9">
        <v>2011</v>
      </c>
      <c r="D105" s="303" t="s">
        <v>16</v>
      </c>
      <c r="E105" s="23" t="s">
        <v>199</v>
      </c>
      <c r="F105" s="10">
        <v>23</v>
      </c>
      <c r="G105" s="312">
        <f t="shared" si="2"/>
        <v>460</v>
      </c>
      <c r="H105" s="360" t="s">
        <v>38</v>
      </c>
    </row>
    <row r="106" spans="1:8" x14ac:dyDescent="0.25">
      <c r="A106" s="13" t="s">
        <v>15</v>
      </c>
      <c r="B106" s="8" t="s">
        <v>128</v>
      </c>
      <c r="C106" s="9">
        <v>2012</v>
      </c>
      <c r="D106" s="9" t="s">
        <v>12</v>
      </c>
      <c r="E106" s="38" t="s">
        <v>199</v>
      </c>
      <c r="F106" s="10">
        <v>23</v>
      </c>
      <c r="G106" s="312">
        <f t="shared" si="2"/>
        <v>460</v>
      </c>
      <c r="H106" s="360" t="s">
        <v>38</v>
      </c>
    </row>
    <row r="107" spans="1:8" x14ac:dyDescent="0.25">
      <c r="A107" s="433" t="s">
        <v>17</v>
      </c>
      <c r="B107" s="435" t="s">
        <v>118</v>
      </c>
      <c r="C107" s="379">
        <v>2012</v>
      </c>
      <c r="D107" s="379" t="s">
        <v>12</v>
      </c>
      <c r="E107" s="132" t="s">
        <v>239</v>
      </c>
      <c r="F107" s="10">
        <v>12</v>
      </c>
      <c r="G107" s="312">
        <f t="shared" si="2"/>
        <v>240</v>
      </c>
      <c r="H107" s="361" t="s">
        <v>341</v>
      </c>
    </row>
    <row r="108" spans="1:8" x14ac:dyDescent="0.25">
      <c r="A108" s="434"/>
      <c r="B108" s="436"/>
      <c r="C108" s="437" t="s">
        <v>241</v>
      </c>
      <c r="D108" s="438"/>
      <c r="E108" s="370" t="s">
        <v>238</v>
      </c>
      <c r="F108" s="10" t="s">
        <v>58</v>
      </c>
      <c r="G108" s="312"/>
      <c r="H108" s="362"/>
    </row>
    <row r="109" spans="1:8" x14ac:dyDescent="0.25">
      <c r="A109" s="13" t="s">
        <v>32</v>
      </c>
      <c r="B109" s="8" t="s">
        <v>133</v>
      </c>
      <c r="C109" s="9">
        <v>2013</v>
      </c>
      <c r="D109" s="303" t="s">
        <v>12</v>
      </c>
      <c r="E109" s="23" t="s">
        <v>205</v>
      </c>
      <c r="F109" s="74">
        <v>10</v>
      </c>
      <c r="G109" s="312">
        <f>(F109)*1000/50</f>
        <v>200</v>
      </c>
      <c r="H109" s="49" t="s">
        <v>33</v>
      </c>
    </row>
    <row r="110" spans="1:8" x14ac:dyDescent="0.25">
      <c r="A110" s="439" t="s">
        <v>19</v>
      </c>
      <c r="B110" s="441" t="s">
        <v>134</v>
      </c>
      <c r="C110" s="154">
        <v>2016</v>
      </c>
      <c r="D110" s="154" t="s">
        <v>29</v>
      </c>
      <c r="E110" s="133" t="s">
        <v>240</v>
      </c>
      <c r="F110" s="379">
        <v>6</v>
      </c>
      <c r="G110" s="312">
        <f>(F110)*1000/50</f>
        <v>120</v>
      </c>
      <c r="H110" s="431" t="s">
        <v>33</v>
      </c>
    </row>
    <row r="111" spans="1:8" x14ac:dyDescent="0.25">
      <c r="A111" s="440"/>
      <c r="B111" s="442"/>
      <c r="C111" s="376" t="s">
        <v>241</v>
      </c>
      <c r="D111" s="376"/>
      <c r="E111" s="364" t="s">
        <v>236</v>
      </c>
      <c r="F111" s="379" t="s">
        <v>58</v>
      </c>
      <c r="G111" s="347"/>
      <c r="H111" s="432"/>
    </row>
    <row r="112" spans="1:8" x14ac:dyDescent="0.25">
      <c r="A112" s="13" t="s">
        <v>20</v>
      </c>
      <c r="B112" s="8" t="s">
        <v>136</v>
      </c>
      <c r="C112" s="9">
        <v>2012</v>
      </c>
      <c r="D112" s="9" t="s">
        <v>12</v>
      </c>
      <c r="E112" s="324" t="s">
        <v>201</v>
      </c>
      <c r="F112" s="74">
        <v>3.5</v>
      </c>
      <c r="G112" s="312">
        <f>(F112)*1000/50</f>
        <v>70</v>
      </c>
      <c r="H112" s="360" t="s">
        <v>18</v>
      </c>
    </row>
    <row r="113" spans="1:8" x14ac:dyDescent="0.25">
      <c r="A113" s="13" t="s">
        <v>22</v>
      </c>
      <c r="B113" s="8" t="s">
        <v>131</v>
      </c>
      <c r="C113" s="305">
        <v>2011</v>
      </c>
      <c r="D113" s="303" t="s">
        <v>16</v>
      </c>
      <c r="E113" s="23" t="s">
        <v>207</v>
      </c>
      <c r="F113" s="74">
        <v>3</v>
      </c>
      <c r="G113" s="312">
        <f>(F113)*1000/50</f>
        <v>60</v>
      </c>
      <c r="H113" s="360" t="s">
        <v>18</v>
      </c>
    </row>
    <row r="114" spans="1:8" x14ac:dyDescent="0.25">
      <c r="A114" s="13" t="s">
        <v>23</v>
      </c>
      <c r="B114" s="8" t="s">
        <v>132</v>
      </c>
      <c r="C114" s="9">
        <v>2014</v>
      </c>
      <c r="D114" s="9" t="s">
        <v>21</v>
      </c>
      <c r="E114" s="325" t="s">
        <v>202</v>
      </c>
      <c r="F114" s="74" t="s">
        <v>58</v>
      </c>
      <c r="G114" s="312">
        <v>0</v>
      </c>
      <c r="H114" s="360" t="s">
        <v>18</v>
      </c>
    </row>
    <row r="115" spans="1:8" x14ac:dyDescent="0.25">
      <c r="A115" s="13" t="s">
        <v>24</v>
      </c>
      <c r="B115" s="8" t="s">
        <v>139</v>
      </c>
      <c r="C115" s="9">
        <v>2013</v>
      </c>
      <c r="D115" s="303" t="s">
        <v>12</v>
      </c>
      <c r="E115" s="23" t="s">
        <v>202</v>
      </c>
      <c r="F115" s="74" t="s">
        <v>58</v>
      </c>
      <c r="G115" s="312">
        <v>0</v>
      </c>
      <c r="H115" s="360" t="s">
        <v>41</v>
      </c>
    </row>
    <row r="116" spans="1:8" x14ac:dyDescent="0.25">
      <c r="A116" s="13" t="s">
        <v>26</v>
      </c>
      <c r="B116" s="8" t="s">
        <v>138</v>
      </c>
      <c r="C116" s="9">
        <v>2015</v>
      </c>
      <c r="D116" s="303" t="s">
        <v>21</v>
      </c>
      <c r="E116" s="24" t="s">
        <v>206</v>
      </c>
      <c r="F116" s="74" t="s">
        <v>58</v>
      </c>
      <c r="G116" s="312">
        <v>0</v>
      </c>
      <c r="H116" s="49" t="s">
        <v>33</v>
      </c>
    </row>
    <row r="117" spans="1:8" x14ac:dyDescent="0.25">
      <c r="A117" s="13" t="s">
        <v>27</v>
      </c>
      <c r="B117" s="8" t="s">
        <v>142</v>
      </c>
      <c r="C117" s="9">
        <v>2016</v>
      </c>
      <c r="D117" s="9" t="s">
        <v>29</v>
      </c>
      <c r="E117" s="324" t="s">
        <v>204</v>
      </c>
      <c r="F117" s="74" t="s">
        <v>58</v>
      </c>
      <c r="G117" s="312">
        <v>0</v>
      </c>
      <c r="H117" s="363" t="s">
        <v>42</v>
      </c>
    </row>
    <row r="118" spans="1:8" x14ac:dyDescent="0.25">
      <c r="A118" s="13" t="s">
        <v>28</v>
      </c>
      <c r="B118" s="8" t="s">
        <v>140</v>
      </c>
      <c r="C118" s="9">
        <v>2016</v>
      </c>
      <c r="D118" s="9" t="s">
        <v>29</v>
      </c>
      <c r="E118" s="149" t="s">
        <v>203</v>
      </c>
      <c r="F118" s="74" t="s">
        <v>58</v>
      </c>
      <c r="G118" s="312">
        <v>0</v>
      </c>
      <c r="H118" s="363" t="s">
        <v>42</v>
      </c>
    </row>
    <row r="119" spans="1:8" ht="15" x14ac:dyDescent="0.25">
      <c r="A119" s="429" t="s">
        <v>337</v>
      </c>
      <c r="B119" s="429"/>
      <c r="C119" s="429"/>
      <c r="D119" s="429"/>
      <c r="E119" s="429"/>
      <c r="F119" s="429"/>
      <c r="G119" s="429"/>
      <c r="H119" s="429"/>
    </row>
    <row r="120" spans="1:8" ht="15" x14ac:dyDescent="0.25">
      <c r="A120" s="430"/>
      <c r="B120" s="430"/>
      <c r="C120" s="430"/>
      <c r="D120" s="430"/>
      <c r="E120" s="430"/>
      <c r="F120" s="430"/>
      <c r="G120" s="430"/>
      <c r="H120" s="430"/>
    </row>
    <row r="121" spans="1:8" x14ac:dyDescent="0.25">
      <c r="A121" s="36" t="s">
        <v>235</v>
      </c>
      <c r="D121" s="26"/>
      <c r="E121" s="36"/>
      <c r="F121" s="29"/>
      <c r="G121" s="145"/>
    </row>
    <row r="122" spans="1:8" x14ac:dyDescent="0.25">
      <c r="A122" s="2" t="s">
        <v>419</v>
      </c>
    </row>
    <row r="123" spans="1:8" x14ac:dyDescent="0.25">
      <c r="B123" s="55" t="s">
        <v>98</v>
      </c>
      <c r="D123" s="150" t="s">
        <v>36</v>
      </c>
    </row>
    <row r="124" spans="1:8" x14ac:dyDescent="0.25">
      <c r="B124" s="2" t="s">
        <v>109</v>
      </c>
      <c r="G124" s="387" t="s">
        <v>110</v>
      </c>
    </row>
    <row r="125" spans="1:8" x14ac:dyDescent="0.25">
      <c r="B125" s="2" t="s">
        <v>261</v>
      </c>
      <c r="D125" s="162"/>
      <c r="E125" s="183" t="s">
        <v>262</v>
      </c>
    </row>
    <row r="126" spans="1:8" x14ac:dyDescent="0.25">
      <c r="B126" s="2" t="s">
        <v>209</v>
      </c>
      <c r="E126" s="36" t="s">
        <v>335</v>
      </c>
    </row>
    <row r="127" spans="1:8" x14ac:dyDescent="0.25">
      <c r="E127" s="36"/>
    </row>
    <row r="129" spans="5:5" x14ac:dyDescent="0.25">
      <c r="E129" s="36"/>
    </row>
    <row r="130" spans="5:5" x14ac:dyDescent="0.25">
      <c r="E130" s="36"/>
    </row>
    <row r="131" spans="5:5" x14ac:dyDescent="0.25">
      <c r="E131" s="36"/>
    </row>
    <row r="132" spans="5:5" x14ac:dyDescent="0.25">
      <c r="E132" s="36"/>
    </row>
    <row r="133" spans="5:5" x14ac:dyDescent="0.25">
      <c r="E133" s="36"/>
    </row>
    <row r="134" spans="5:5" x14ac:dyDescent="0.25">
      <c r="E134" s="36"/>
    </row>
    <row r="135" spans="5:5" x14ac:dyDescent="0.25">
      <c r="E135" s="36"/>
    </row>
    <row r="136" spans="5:5" x14ac:dyDescent="0.25">
      <c r="E136" s="36"/>
    </row>
    <row r="137" spans="5:5" x14ac:dyDescent="0.25">
      <c r="E137" s="36"/>
    </row>
    <row r="138" spans="5:5" x14ac:dyDescent="0.25">
      <c r="E138" s="36"/>
    </row>
    <row r="139" spans="5:5" x14ac:dyDescent="0.25">
      <c r="E139" s="36"/>
    </row>
    <row r="140" spans="5:5" x14ac:dyDescent="0.25">
      <c r="E140" s="36"/>
    </row>
    <row r="141" spans="5:5" x14ac:dyDescent="0.25">
      <c r="E141" s="36"/>
    </row>
    <row r="142" spans="5:5" x14ac:dyDescent="0.25">
      <c r="E142" s="36"/>
    </row>
    <row r="143" spans="5:5" x14ac:dyDescent="0.25">
      <c r="E143" s="36"/>
    </row>
    <row r="144" spans="5:5" x14ac:dyDescent="0.25">
      <c r="E144" s="36"/>
    </row>
    <row r="145" spans="1:8" x14ac:dyDescent="0.25">
      <c r="B145" s="419" t="s">
        <v>420</v>
      </c>
      <c r="C145" s="419"/>
      <c r="D145" s="419"/>
      <c r="E145" s="419"/>
      <c r="F145" s="419"/>
      <c r="G145" s="419"/>
      <c r="H145" s="419"/>
    </row>
    <row r="146" spans="1:8" x14ac:dyDescent="0.25">
      <c r="C146" s="53"/>
      <c r="E146" s="308" t="s">
        <v>40</v>
      </c>
      <c r="F146" s="53"/>
      <c r="G146" s="53"/>
    </row>
    <row r="147" spans="1:8" ht="18.75" x14ac:dyDescent="0.3">
      <c r="E147" s="371" t="s">
        <v>99</v>
      </c>
      <c r="G147" s="1"/>
    </row>
    <row r="148" spans="1:8" ht="47.25" x14ac:dyDescent="0.25">
      <c r="A148" s="378" t="s">
        <v>46</v>
      </c>
      <c r="B148" s="379" t="s">
        <v>47</v>
      </c>
      <c r="C148" s="5" t="s">
        <v>79</v>
      </c>
      <c r="D148" s="5" t="s">
        <v>260</v>
      </c>
      <c r="E148" s="42" t="s">
        <v>1</v>
      </c>
      <c r="F148" s="306" t="s">
        <v>2</v>
      </c>
      <c r="G148" s="306" t="s">
        <v>3</v>
      </c>
      <c r="H148" s="198" t="s">
        <v>4</v>
      </c>
    </row>
    <row r="149" spans="1:8" x14ac:dyDescent="0.25">
      <c r="A149" s="383" t="s">
        <v>5</v>
      </c>
      <c r="B149" s="8" t="s">
        <v>118</v>
      </c>
      <c r="C149" s="9">
        <v>2012</v>
      </c>
      <c r="D149" s="9" t="s">
        <v>12</v>
      </c>
      <c r="E149" s="305" t="s">
        <v>198</v>
      </c>
      <c r="F149" s="9">
        <v>50</v>
      </c>
      <c r="G149" s="381">
        <f t="shared" ref="G149:G150" si="3">(F149)*1000/56</f>
        <v>892.85714285714289</v>
      </c>
      <c r="H149" s="295" t="s">
        <v>341</v>
      </c>
    </row>
    <row r="150" spans="1:8" x14ac:dyDescent="0.25">
      <c r="A150" s="383" t="s">
        <v>9</v>
      </c>
      <c r="B150" s="8" t="s">
        <v>128</v>
      </c>
      <c r="C150" s="9">
        <v>2012</v>
      </c>
      <c r="D150" s="9" t="s">
        <v>12</v>
      </c>
      <c r="E150" s="305" t="s">
        <v>200</v>
      </c>
      <c r="F150" s="9">
        <v>43</v>
      </c>
      <c r="G150" s="381">
        <f t="shared" si="3"/>
        <v>767.85714285714289</v>
      </c>
      <c r="H150" s="360" t="s">
        <v>92</v>
      </c>
    </row>
    <row r="151" spans="1:8" x14ac:dyDescent="0.25">
      <c r="A151" s="383" t="s">
        <v>6</v>
      </c>
      <c r="B151" s="8" t="s">
        <v>133</v>
      </c>
      <c r="C151" s="9">
        <v>2013</v>
      </c>
      <c r="D151" s="9" t="s">
        <v>21</v>
      </c>
      <c r="E151" s="10" t="s">
        <v>205</v>
      </c>
      <c r="F151" s="305">
        <v>28</v>
      </c>
      <c r="G151" s="381">
        <f>(F151)*1000/56</f>
        <v>500</v>
      </c>
      <c r="H151" s="49" t="s">
        <v>33</v>
      </c>
    </row>
    <row r="152" spans="1:8" x14ac:dyDescent="0.25">
      <c r="A152" s="421" t="s">
        <v>10</v>
      </c>
      <c r="B152" s="424" t="s">
        <v>134</v>
      </c>
      <c r="C152" s="426">
        <v>2016</v>
      </c>
      <c r="D152" s="426" t="s">
        <v>29</v>
      </c>
      <c r="E152" s="380" t="s">
        <v>240</v>
      </c>
      <c r="F152" s="379">
        <v>24</v>
      </c>
      <c r="G152" s="425">
        <f>(F152)*1000/56</f>
        <v>428.57142857142856</v>
      </c>
      <c r="H152" s="427" t="s">
        <v>33</v>
      </c>
    </row>
    <row r="153" spans="1:8" x14ac:dyDescent="0.25">
      <c r="A153" s="421"/>
      <c r="B153" s="424"/>
      <c r="C153" s="426"/>
      <c r="D153" s="426"/>
      <c r="E153" s="364" t="s">
        <v>236</v>
      </c>
      <c r="F153" s="379"/>
      <c r="G153" s="425"/>
      <c r="H153" s="427"/>
    </row>
    <row r="154" spans="1:8" x14ac:dyDescent="0.25">
      <c r="A154" s="384">
        <v>5</v>
      </c>
      <c r="B154" s="8" t="s">
        <v>136</v>
      </c>
      <c r="C154" s="9">
        <v>2012</v>
      </c>
      <c r="D154" s="9" t="s">
        <v>12</v>
      </c>
      <c r="E154" s="305" t="s">
        <v>201</v>
      </c>
      <c r="F154" s="305">
        <v>21.5</v>
      </c>
      <c r="G154" s="381">
        <f>(F154)*1000/56</f>
        <v>383.92857142857144</v>
      </c>
      <c r="H154" s="360" t="s">
        <v>18</v>
      </c>
    </row>
    <row r="155" spans="1:8" x14ac:dyDescent="0.25">
      <c r="A155" s="384">
        <v>6</v>
      </c>
      <c r="B155" s="8" t="s">
        <v>132</v>
      </c>
      <c r="C155" s="9">
        <v>2014</v>
      </c>
      <c r="D155" s="9" t="s">
        <v>21</v>
      </c>
      <c r="E155" s="10" t="s">
        <v>202</v>
      </c>
      <c r="F155" s="305">
        <v>14</v>
      </c>
      <c r="G155" s="381">
        <f>(F155)*1000/56</f>
        <v>250</v>
      </c>
      <c r="H155" s="360" t="s">
        <v>18</v>
      </c>
    </row>
    <row r="156" spans="1:8" x14ac:dyDescent="0.25">
      <c r="A156" s="384">
        <v>7</v>
      </c>
      <c r="B156" s="8" t="s">
        <v>139</v>
      </c>
      <c r="C156" s="9">
        <v>2013</v>
      </c>
      <c r="D156" s="9" t="s">
        <v>21</v>
      </c>
      <c r="E156" s="10" t="s">
        <v>202</v>
      </c>
      <c r="F156" s="305">
        <v>14</v>
      </c>
      <c r="G156" s="381">
        <f>(F156)*1000/56</f>
        <v>250</v>
      </c>
      <c r="H156" s="360" t="s">
        <v>41</v>
      </c>
    </row>
    <row r="157" spans="1:8" x14ac:dyDescent="0.25">
      <c r="A157" s="384">
        <v>8</v>
      </c>
      <c r="B157" s="378" t="s">
        <v>138</v>
      </c>
      <c r="C157" s="379">
        <v>2015</v>
      </c>
      <c r="D157" s="379" t="s">
        <v>29</v>
      </c>
      <c r="E157" s="382" t="s">
        <v>206</v>
      </c>
      <c r="F157" s="74">
        <v>7</v>
      </c>
      <c r="G157" s="381">
        <f>(F157)*1000/56</f>
        <v>125</v>
      </c>
      <c r="H157" s="49" t="s">
        <v>33</v>
      </c>
    </row>
    <row r="158" spans="1:8" x14ac:dyDescent="0.25">
      <c r="A158" s="384">
        <v>9</v>
      </c>
      <c r="B158" s="8" t="s">
        <v>142</v>
      </c>
      <c r="C158" s="9">
        <v>2016</v>
      </c>
      <c r="D158" s="9" t="s">
        <v>29</v>
      </c>
      <c r="E158" s="321" t="s">
        <v>204</v>
      </c>
      <c r="F158" s="9" t="s">
        <v>58</v>
      </c>
      <c r="G158" s="381">
        <v>0</v>
      </c>
      <c r="H158" s="363" t="s">
        <v>42</v>
      </c>
    </row>
    <row r="159" spans="1:8" x14ac:dyDescent="0.25">
      <c r="A159" s="384">
        <v>10</v>
      </c>
      <c r="B159" s="8" t="s">
        <v>140</v>
      </c>
      <c r="C159" s="9">
        <v>2016</v>
      </c>
      <c r="D159" s="9" t="s">
        <v>29</v>
      </c>
      <c r="E159" s="305" t="s">
        <v>203</v>
      </c>
      <c r="F159" s="9" t="s">
        <v>58</v>
      </c>
      <c r="G159" s="381">
        <v>0</v>
      </c>
      <c r="H159" s="363" t="s">
        <v>42</v>
      </c>
    </row>
    <row r="160" spans="1:8" x14ac:dyDescent="0.25">
      <c r="B160" s="55" t="s">
        <v>308</v>
      </c>
      <c r="C160" s="150" t="s">
        <v>36</v>
      </c>
      <c r="E160" s="372"/>
      <c r="F160" s="175"/>
      <c r="G160" s="175"/>
    </row>
    <row r="161" spans="1:8" x14ac:dyDescent="0.25">
      <c r="B161" s="2" t="s">
        <v>430</v>
      </c>
      <c r="G161" s="386" t="s">
        <v>37</v>
      </c>
    </row>
    <row r="162" spans="1:8" x14ac:dyDescent="0.25">
      <c r="B162" s="2" t="s">
        <v>316</v>
      </c>
      <c r="E162" s="373" t="s">
        <v>317</v>
      </c>
    </row>
    <row r="163" spans="1:8" x14ac:dyDescent="0.25">
      <c r="B163" s="2" t="s">
        <v>318</v>
      </c>
      <c r="F163" s="2" t="s">
        <v>315</v>
      </c>
    </row>
    <row r="164" spans="1:8" x14ac:dyDescent="0.25">
      <c r="B164" s="2" t="s">
        <v>419</v>
      </c>
    </row>
    <row r="167" spans="1:8" x14ac:dyDescent="0.25">
      <c r="B167" s="419" t="s">
        <v>420</v>
      </c>
      <c r="C167" s="419"/>
      <c r="D167" s="419"/>
      <c r="E167" s="419"/>
      <c r="F167" s="419"/>
      <c r="G167" s="419"/>
      <c r="H167" s="419"/>
    </row>
    <row r="168" spans="1:8" ht="18.75" x14ac:dyDescent="0.3">
      <c r="B168" s="428" t="s">
        <v>34</v>
      </c>
      <c r="C168" s="428"/>
      <c r="D168" s="428"/>
      <c r="E168" s="428"/>
      <c r="F168" s="428"/>
      <c r="G168" s="428"/>
      <c r="H168" s="428"/>
    </row>
    <row r="169" spans="1:8" ht="18.75" x14ac:dyDescent="0.3">
      <c r="D169" s="17" t="s">
        <v>100</v>
      </c>
      <c r="G169" s="1"/>
    </row>
    <row r="170" spans="1:8" ht="47.25" x14ac:dyDescent="0.25">
      <c r="A170" s="45" t="s">
        <v>46</v>
      </c>
      <c r="B170" s="11" t="s">
        <v>47</v>
      </c>
      <c r="C170" s="5" t="s">
        <v>79</v>
      </c>
      <c r="D170" s="5" t="s">
        <v>260</v>
      </c>
      <c r="E170" s="298" t="s">
        <v>1</v>
      </c>
      <c r="F170" s="298" t="s">
        <v>2</v>
      </c>
      <c r="G170" s="298" t="s">
        <v>3</v>
      </c>
      <c r="H170" s="198" t="s">
        <v>4</v>
      </c>
    </row>
    <row r="171" spans="1:8" ht="27" x14ac:dyDescent="0.25">
      <c r="A171" s="384">
        <v>1</v>
      </c>
      <c r="B171" s="46" t="s">
        <v>134</v>
      </c>
      <c r="C171" s="11">
        <v>2016</v>
      </c>
      <c r="D171" s="11" t="s">
        <v>29</v>
      </c>
      <c r="E171" s="385" t="s">
        <v>232</v>
      </c>
      <c r="F171" s="11">
        <v>54</v>
      </c>
      <c r="G171" s="377">
        <f>(F171)*1000/71.75</f>
        <v>752.61324041811849</v>
      </c>
      <c r="H171" s="197" t="s">
        <v>33</v>
      </c>
    </row>
    <row r="172" spans="1:8" x14ac:dyDescent="0.25">
      <c r="A172" s="384">
        <v>2</v>
      </c>
      <c r="B172" s="8" t="s">
        <v>132</v>
      </c>
      <c r="C172" s="9">
        <v>2014</v>
      </c>
      <c r="D172" s="9" t="s">
        <v>21</v>
      </c>
      <c r="E172" s="23" t="s">
        <v>202</v>
      </c>
      <c r="F172" s="300">
        <v>44</v>
      </c>
      <c r="G172" s="377">
        <f>(F172)*1000/71.75</f>
        <v>613.24041811846689</v>
      </c>
      <c r="H172" s="49" t="s">
        <v>18</v>
      </c>
    </row>
    <row r="173" spans="1:8" x14ac:dyDescent="0.25">
      <c r="A173" s="384">
        <v>3</v>
      </c>
      <c r="B173" s="45" t="s">
        <v>138</v>
      </c>
      <c r="C173" s="11">
        <v>2015</v>
      </c>
      <c r="D173" s="303" t="s">
        <v>21</v>
      </c>
      <c r="E173" s="23" t="s">
        <v>206</v>
      </c>
      <c r="F173" s="10">
        <v>37</v>
      </c>
      <c r="G173" s="377">
        <f>(F173)*1000/71.75</f>
        <v>515.67944250871085</v>
      </c>
      <c r="H173" s="197" t="s">
        <v>33</v>
      </c>
    </row>
    <row r="174" spans="1:8" ht="15.75" customHeight="1" x14ac:dyDescent="0.25">
      <c r="A174" s="384">
        <v>4</v>
      </c>
      <c r="B174" s="8" t="s">
        <v>142</v>
      </c>
      <c r="C174" s="9">
        <v>2016</v>
      </c>
      <c r="D174" s="9" t="s">
        <v>29</v>
      </c>
      <c r="E174" s="24" t="s">
        <v>204</v>
      </c>
      <c r="F174" s="9" t="s">
        <v>58</v>
      </c>
      <c r="G174" s="377">
        <v>0</v>
      </c>
      <c r="H174" s="196" t="s">
        <v>42</v>
      </c>
    </row>
    <row r="175" spans="1:8" x14ac:dyDescent="0.25">
      <c r="A175" s="384">
        <v>5</v>
      </c>
      <c r="B175" s="8" t="s">
        <v>140</v>
      </c>
      <c r="C175" s="9">
        <v>2016</v>
      </c>
      <c r="D175" s="9" t="s">
        <v>29</v>
      </c>
      <c r="E175" s="24" t="s">
        <v>203</v>
      </c>
      <c r="F175" s="9" t="s">
        <v>58</v>
      </c>
      <c r="G175" s="377">
        <v>0</v>
      </c>
      <c r="H175" s="196" t="s">
        <v>42</v>
      </c>
    </row>
    <row r="176" spans="1:8" ht="15.75" customHeight="1" x14ac:dyDescent="0.25">
      <c r="B176" s="423" t="s">
        <v>255</v>
      </c>
      <c r="C176" s="423"/>
      <c r="D176" s="423"/>
      <c r="E176" s="423"/>
      <c r="F176" s="423"/>
      <c r="G176" s="423"/>
      <c r="H176" s="423"/>
    </row>
    <row r="177" spans="2:8" x14ac:dyDescent="0.25">
      <c r="B177" s="422" t="s">
        <v>237</v>
      </c>
      <c r="C177" s="422"/>
      <c r="D177" s="422"/>
      <c r="E177" s="422"/>
      <c r="F177" s="422"/>
      <c r="G177" s="422"/>
      <c r="H177" s="422"/>
    </row>
    <row r="178" spans="2:8" x14ac:dyDescent="0.25">
      <c r="B178" s="422"/>
      <c r="C178" s="422"/>
      <c r="D178" s="422"/>
      <c r="E178" s="422"/>
      <c r="F178" s="422"/>
      <c r="G178" s="422"/>
      <c r="H178" s="422"/>
    </row>
    <row r="179" spans="2:8" x14ac:dyDescent="0.25">
      <c r="B179" s="55" t="s">
        <v>322</v>
      </c>
      <c r="C179" s="150" t="s">
        <v>36</v>
      </c>
      <c r="E179" s="372"/>
      <c r="F179" s="175"/>
      <c r="G179" s="175"/>
    </row>
    <row r="180" spans="2:8" x14ac:dyDescent="0.25">
      <c r="B180" s="2" t="s">
        <v>329</v>
      </c>
      <c r="G180" s="386" t="s">
        <v>417</v>
      </c>
    </row>
    <row r="181" spans="2:8" x14ac:dyDescent="0.25">
      <c r="B181" s="2" t="s">
        <v>330</v>
      </c>
      <c r="E181" s="374" t="s">
        <v>331</v>
      </c>
    </row>
    <row r="182" spans="2:8" x14ac:dyDescent="0.25">
      <c r="B182" s="2" t="s">
        <v>332</v>
      </c>
    </row>
    <row r="183" spans="2:8" x14ac:dyDescent="0.25">
      <c r="B183" s="2" t="s">
        <v>315</v>
      </c>
    </row>
    <row r="184" spans="2:8" ht="18.75" x14ac:dyDescent="0.3">
      <c r="B184" s="2" t="s">
        <v>419</v>
      </c>
      <c r="C184" s="19"/>
      <c r="D184" s="20"/>
      <c r="E184" s="375"/>
      <c r="F184"/>
      <c r="G184"/>
      <c r="H184" s="158"/>
    </row>
    <row r="185" spans="2:8" x14ac:dyDescent="0.25">
      <c r="B185"/>
      <c r="C185"/>
      <c r="D185"/>
      <c r="E185" s="21"/>
      <c r="F185"/>
      <c r="G185"/>
      <c r="H185" s="158"/>
    </row>
    <row r="186" spans="2:8" x14ac:dyDescent="0.25">
      <c r="B186" s="160"/>
      <c r="C186" s="159"/>
      <c r="D186" s="159"/>
      <c r="F186"/>
      <c r="H186" s="388"/>
    </row>
    <row r="187" spans="2:8" x14ac:dyDescent="0.25">
      <c r="B187"/>
      <c r="C187"/>
      <c r="D187"/>
      <c r="E187" s="21"/>
      <c r="F187"/>
      <c r="G187"/>
      <c r="H187" s="158"/>
    </row>
  </sheetData>
  <sortState ref="B6:H17">
    <sortCondition descending="1" ref="G6:G17"/>
  </sortState>
  <mergeCells count="23">
    <mergeCell ref="H110:H111"/>
    <mergeCell ref="B50:H50"/>
    <mergeCell ref="A107:A108"/>
    <mergeCell ref="B107:B108"/>
    <mergeCell ref="C108:D108"/>
    <mergeCell ref="A110:A111"/>
    <mergeCell ref="B110:B111"/>
    <mergeCell ref="B1:H1"/>
    <mergeCell ref="B96:H96"/>
    <mergeCell ref="B145:H145"/>
    <mergeCell ref="A152:A153"/>
    <mergeCell ref="B177:H178"/>
    <mergeCell ref="B176:H176"/>
    <mergeCell ref="B152:B153"/>
    <mergeCell ref="G152:G153"/>
    <mergeCell ref="C152:C153"/>
    <mergeCell ref="D152:D153"/>
    <mergeCell ref="H152:H153"/>
    <mergeCell ref="B168:H168"/>
    <mergeCell ref="B167:H167"/>
    <mergeCell ref="A119:H120"/>
    <mergeCell ref="B28:H29"/>
    <mergeCell ref="A74:H75"/>
  </mergeCells>
  <pageMargins left="0.60763888888888884" right="0.43402777777777779" top="0.35433070866141736" bottom="0.35433070866141736" header="0.19685039370078741" footer="0.20866141732283469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26"/>
  <sheetViews>
    <sheetView topLeftCell="A73" zoomScaleNormal="100" workbookViewId="0">
      <selection activeCell="L85" sqref="L85"/>
    </sheetView>
  </sheetViews>
  <sheetFormatPr defaultRowHeight="15.75" x14ac:dyDescent="0.25"/>
  <cols>
    <col min="1" max="1" width="4.140625" style="2" customWidth="1"/>
    <col min="2" max="2" width="24" style="2" customWidth="1"/>
    <col min="3" max="3" width="11.140625" style="2" customWidth="1"/>
    <col min="4" max="4" width="14.42578125" style="2" customWidth="1"/>
    <col min="5" max="5" width="12.42578125" style="26" customWidth="1"/>
    <col min="6" max="6" width="14.42578125" style="405" customWidth="1"/>
    <col min="7" max="7" width="13.28515625" style="1" customWidth="1"/>
  </cols>
  <sheetData>
    <row r="1" spans="1:7" x14ac:dyDescent="0.25">
      <c r="B1" s="419" t="s">
        <v>420</v>
      </c>
      <c r="C1" s="419"/>
      <c r="D1" s="419"/>
      <c r="E1" s="419"/>
      <c r="F1" s="419"/>
      <c r="G1" s="419"/>
    </row>
    <row r="2" spans="1:7" x14ac:dyDescent="0.25">
      <c r="B2" s="53"/>
      <c r="C2" s="53"/>
      <c r="D2" s="53" t="s">
        <v>49</v>
      </c>
      <c r="E2" s="53"/>
      <c r="F2" s="403"/>
    </row>
    <row r="3" spans="1:7" ht="18.75" x14ac:dyDescent="0.3">
      <c r="B3" s="53"/>
      <c r="C3" s="53"/>
      <c r="D3" s="144" t="s">
        <v>97</v>
      </c>
      <c r="E3" s="53"/>
      <c r="F3" s="403"/>
    </row>
    <row r="4" spans="1:7" ht="31.5" x14ac:dyDescent="0.25">
      <c r="A4" s="46" t="s">
        <v>46</v>
      </c>
      <c r="B4" s="11" t="s">
        <v>47</v>
      </c>
      <c r="C4" s="5" t="s">
        <v>0</v>
      </c>
      <c r="D4" s="5" t="s">
        <v>31</v>
      </c>
      <c r="E4" s="65" t="s">
        <v>1</v>
      </c>
      <c r="F4" s="43" t="s">
        <v>3</v>
      </c>
      <c r="G4" s="138" t="s">
        <v>4</v>
      </c>
    </row>
    <row r="5" spans="1:7" ht="20.25" customHeight="1" x14ac:dyDescent="0.25">
      <c r="A5" s="47" t="s">
        <v>5</v>
      </c>
      <c r="B5" s="8" t="s">
        <v>111</v>
      </c>
      <c r="C5" s="9">
        <v>2002</v>
      </c>
      <c r="D5" s="48" t="s">
        <v>112</v>
      </c>
      <c r="E5" s="56" t="s">
        <v>151</v>
      </c>
      <c r="F5" s="399">
        <f t="shared" ref="F5:F10" si="0">(E5-17)*1000/43.3</f>
        <v>692.84064665127028</v>
      </c>
      <c r="G5" s="401" t="s">
        <v>113</v>
      </c>
    </row>
    <row r="6" spans="1:7" ht="18.75" customHeight="1" x14ac:dyDescent="0.25">
      <c r="A6" s="7" t="s">
        <v>9</v>
      </c>
      <c r="B6" s="8" t="s">
        <v>116</v>
      </c>
      <c r="C6" s="9">
        <v>2004</v>
      </c>
      <c r="D6" s="307" t="s">
        <v>112</v>
      </c>
      <c r="E6" s="56" t="s">
        <v>155</v>
      </c>
      <c r="F6" s="400">
        <f t="shared" si="0"/>
        <v>628.17551963048516</v>
      </c>
      <c r="G6" s="402" t="s">
        <v>156</v>
      </c>
    </row>
    <row r="7" spans="1:7" ht="15" customHeight="1" x14ac:dyDescent="0.25">
      <c r="A7" s="47" t="s">
        <v>6</v>
      </c>
      <c r="B7" s="8" t="s">
        <v>152</v>
      </c>
      <c r="C7" s="9">
        <v>2002</v>
      </c>
      <c r="D7" s="48" t="s">
        <v>112</v>
      </c>
      <c r="E7" s="56" t="s">
        <v>153</v>
      </c>
      <c r="F7" s="399">
        <f t="shared" si="0"/>
        <v>549.65357967667433</v>
      </c>
      <c r="G7" s="402" t="s">
        <v>154</v>
      </c>
    </row>
    <row r="8" spans="1:7" ht="18" customHeight="1" x14ac:dyDescent="0.25">
      <c r="A8" s="7" t="s">
        <v>10</v>
      </c>
      <c r="B8" s="8" t="s">
        <v>119</v>
      </c>
      <c r="C8" s="11">
        <v>2010</v>
      </c>
      <c r="D8" s="48" t="s">
        <v>16</v>
      </c>
      <c r="E8" s="56" t="s">
        <v>159</v>
      </c>
      <c r="F8" s="399">
        <f t="shared" si="0"/>
        <v>466.51270207852207</v>
      </c>
      <c r="G8" s="402" t="s">
        <v>122</v>
      </c>
    </row>
    <row r="9" spans="1:7" x14ac:dyDescent="0.25">
      <c r="A9" s="47" t="s">
        <v>14</v>
      </c>
      <c r="B9" s="8" t="s">
        <v>121</v>
      </c>
      <c r="C9" s="11">
        <v>2010</v>
      </c>
      <c r="D9" s="48" t="s">
        <v>16</v>
      </c>
      <c r="E9" s="56" t="s">
        <v>162</v>
      </c>
      <c r="F9" s="399">
        <f t="shared" si="0"/>
        <v>364.89607390300228</v>
      </c>
      <c r="G9" s="401" t="s">
        <v>163</v>
      </c>
    </row>
    <row r="10" spans="1:7" x14ac:dyDescent="0.25">
      <c r="A10" s="7" t="s">
        <v>8</v>
      </c>
      <c r="B10" s="8" t="s">
        <v>125</v>
      </c>
      <c r="C10" s="11">
        <v>2008</v>
      </c>
      <c r="D10" s="307" t="s">
        <v>7</v>
      </c>
      <c r="E10" s="56" t="s">
        <v>160</v>
      </c>
      <c r="F10" s="399">
        <f t="shared" si="0"/>
        <v>332.56351039260966</v>
      </c>
      <c r="G10" s="401" t="s">
        <v>161</v>
      </c>
    </row>
    <row r="11" spans="1:7" x14ac:dyDescent="0.25">
      <c r="A11" s="47" t="s">
        <v>11</v>
      </c>
      <c r="B11" s="8" t="s">
        <v>117</v>
      </c>
      <c r="C11" s="9">
        <v>2006</v>
      </c>
      <c r="D11" s="48" t="s">
        <v>7</v>
      </c>
      <c r="E11" s="56" t="s">
        <v>157</v>
      </c>
      <c r="F11" s="399">
        <f t="shared" ref="F11:F18" si="1">(E11-17)*1000/43.3</f>
        <v>307.15935334872984</v>
      </c>
      <c r="G11" s="401" t="s">
        <v>38</v>
      </c>
    </row>
    <row r="12" spans="1:7" x14ac:dyDescent="0.25">
      <c r="A12" s="7" t="s">
        <v>15</v>
      </c>
      <c r="B12" s="8" t="s">
        <v>124</v>
      </c>
      <c r="C12" s="11">
        <v>2010</v>
      </c>
      <c r="D12" s="48" t="s">
        <v>16</v>
      </c>
      <c r="E12" s="56" t="s">
        <v>168</v>
      </c>
      <c r="F12" s="399">
        <f t="shared" si="1"/>
        <v>286.37413394919167</v>
      </c>
      <c r="G12" s="401" t="s">
        <v>163</v>
      </c>
    </row>
    <row r="13" spans="1:7" x14ac:dyDescent="0.25">
      <c r="A13" s="47" t="s">
        <v>17</v>
      </c>
      <c r="B13" s="8" t="s">
        <v>120</v>
      </c>
      <c r="C13" s="11">
        <v>2009</v>
      </c>
      <c r="D13" s="48" t="s">
        <v>16</v>
      </c>
      <c r="E13" s="56" t="s">
        <v>165</v>
      </c>
      <c r="F13" s="399">
        <f t="shared" si="1"/>
        <v>277.13625866050808</v>
      </c>
      <c r="G13" s="401" t="s">
        <v>163</v>
      </c>
    </row>
    <row r="14" spans="1:7" x14ac:dyDescent="0.25">
      <c r="A14" s="7" t="s">
        <v>32</v>
      </c>
      <c r="B14" s="8" t="s">
        <v>126</v>
      </c>
      <c r="C14" s="11">
        <v>2009</v>
      </c>
      <c r="D14" s="48" t="s">
        <v>16</v>
      </c>
      <c r="E14" s="56" t="s">
        <v>164</v>
      </c>
      <c r="F14" s="399">
        <f t="shared" si="1"/>
        <v>258.66050808314088</v>
      </c>
      <c r="G14" s="401" t="s">
        <v>163</v>
      </c>
    </row>
    <row r="15" spans="1:7" x14ac:dyDescent="0.25">
      <c r="A15" s="47" t="s">
        <v>19</v>
      </c>
      <c r="B15" s="8" t="s">
        <v>129</v>
      </c>
      <c r="C15" s="10">
        <v>2011</v>
      </c>
      <c r="D15" s="307" t="s">
        <v>16</v>
      </c>
      <c r="E15" s="56" t="s">
        <v>166</v>
      </c>
      <c r="F15" s="399">
        <f t="shared" si="1"/>
        <v>210.16166281755201</v>
      </c>
      <c r="G15" s="401" t="s">
        <v>187</v>
      </c>
    </row>
    <row r="16" spans="1:7" x14ac:dyDescent="0.25">
      <c r="A16" s="7" t="s">
        <v>20</v>
      </c>
      <c r="B16" s="8" t="s">
        <v>118</v>
      </c>
      <c r="C16" s="11">
        <v>2012</v>
      </c>
      <c r="D16" s="48" t="s">
        <v>12</v>
      </c>
      <c r="E16" s="56" t="s">
        <v>167</v>
      </c>
      <c r="F16" s="399">
        <f t="shared" si="1"/>
        <v>170.90069284064663</v>
      </c>
      <c r="G16" s="401" t="s">
        <v>13</v>
      </c>
    </row>
    <row r="17" spans="1:7" x14ac:dyDescent="0.25">
      <c r="A17" s="47" t="s">
        <v>22</v>
      </c>
      <c r="B17" s="8" t="s">
        <v>128</v>
      </c>
      <c r="C17" s="11">
        <v>2012</v>
      </c>
      <c r="D17" s="48" t="s">
        <v>12</v>
      </c>
      <c r="E17" s="56" t="s">
        <v>169</v>
      </c>
      <c r="F17" s="399">
        <f t="shared" si="1"/>
        <v>122.40184757505777</v>
      </c>
      <c r="G17" s="401" t="s">
        <v>170</v>
      </c>
    </row>
    <row r="18" spans="1:7" x14ac:dyDescent="0.25">
      <c r="A18" s="7" t="s">
        <v>23</v>
      </c>
      <c r="B18" s="8" t="s">
        <v>176</v>
      </c>
      <c r="C18" s="10">
        <v>2011</v>
      </c>
      <c r="D18" s="307" t="s">
        <v>16</v>
      </c>
      <c r="E18" s="56" t="s">
        <v>177</v>
      </c>
      <c r="F18" s="399">
        <f t="shared" si="1"/>
        <v>101.61662817551959</v>
      </c>
      <c r="G18" s="401" t="s">
        <v>130</v>
      </c>
    </row>
    <row r="19" spans="1:7" x14ac:dyDescent="0.25">
      <c r="A19" s="47" t="s">
        <v>24</v>
      </c>
      <c r="B19" s="8" t="s">
        <v>136</v>
      </c>
      <c r="C19" s="11">
        <v>2012</v>
      </c>
      <c r="D19" s="9" t="s">
        <v>12</v>
      </c>
      <c r="E19" s="56" t="s">
        <v>250</v>
      </c>
      <c r="F19" s="399">
        <v>0</v>
      </c>
      <c r="G19" s="401" t="s">
        <v>130</v>
      </c>
    </row>
    <row r="20" spans="1:7" x14ac:dyDescent="0.25">
      <c r="A20" s="7" t="s">
        <v>26</v>
      </c>
      <c r="B20" s="8" t="s">
        <v>132</v>
      </c>
      <c r="C20" s="11">
        <v>2013</v>
      </c>
      <c r="D20" s="303" t="s">
        <v>12</v>
      </c>
      <c r="E20" s="56" t="s">
        <v>251</v>
      </c>
      <c r="F20" s="399">
        <v>0</v>
      </c>
      <c r="G20" s="401" t="s">
        <v>41</v>
      </c>
    </row>
    <row r="21" spans="1:7" x14ac:dyDescent="0.25">
      <c r="A21" s="47" t="s">
        <v>27</v>
      </c>
      <c r="B21" s="8" t="s">
        <v>174</v>
      </c>
      <c r="C21" s="11">
        <v>2013</v>
      </c>
      <c r="D21" s="303" t="s">
        <v>12</v>
      </c>
      <c r="E21" s="56" t="s">
        <v>252</v>
      </c>
      <c r="F21" s="399">
        <v>0</v>
      </c>
      <c r="G21" s="401" t="s">
        <v>41</v>
      </c>
    </row>
    <row r="22" spans="1:7" x14ac:dyDescent="0.25">
      <c r="A22" s="7" t="s">
        <v>28</v>
      </c>
      <c r="B22" s="8" t="s">
        <v>139</v>
      </c>
      <c r="C22" s="11">
        <v>2013</v>
      </c>
      <c r="D22" s="303" t="s">
        <v>12</v>
      </c>
      <c r="E22" s="56" t="s">
        <v>253</v>
      </c>
      <c r="F22" s="399">
        <v>0</v>
      </c>
      <c r="G22" s="401" t="s">
        <v>41</v>
      </c>
    </row>
    <row r="23" spans="1:7" ht="12.75" customHeight="1" x14ac:dyDescent="0.25">
      <c r="A23" s="446" t="s">
        <v>183</v>
      </c>
      <c r="B23" s="447"/>
      <c r="C23" s="447"/>
      <c r="D23" s="447"/>
      <c r="E23" s="447"/>
      <c r="F23" s="447"/>
      <c r="G23" s="447"/>
    </row>
    <row r="24" spans="1:7" s="21" customFormat="1" ht="15" customHeight="1" x14ac:dyDescent="0.25">
      <c r="A24" s="7" t="s">
        <v>145</v>
      </c>
      <c r="B24" s="8" t="s">
        <v>150</v>
      </c>
      <c r="C24" s="379">
        <v>1977</v>
      </c>
      <c r="D24" s="9" t="s">
        <v>112</v>
      </c>
      <c r="E24" s="103" t="s">
        <v>58</v>
      </c>
      <c r="F24" s="443" t="s">
        <v>182</v>
      </c>
      <c r="G24" s="443"/>
    </row>
    <row r="25" spans="1:7" ht="15" customHeight="1" x14ac:dyDescent="0.25">
      <c r="A25" s="7" t="s">
        <v>178</v>
      </c>
      <c r="B25" s="8" t="s">
        <v>127</v>
      </c>
      <c r="C25" s="379">
        <v>2009</v>
      </c>
      <c r="D25" s="9" t="s">
        <v>16</v>
      </c>
      <c r="E25" s="56" t="s">
        <v>48</v>
      </c>
      <c r="F25" s="404"/>
      <c r="G25" s="99" t="s">
        <v>48</v>
      </c>
    </row>
    <row r="26" spans="1:7" ht="15" customHeight="1" x14ac:dyDescent="0.25">
      <c r="A26" s="7" t="s">
        <v>179</v>
      </c>
      <c r="B26" s="8" t="s">
        <v>123</v>
      </c>
      <c r="C26" s="9">
        <v>2004</v>
      </c>
      <c r="D26" s="9" t="s">
        <v>7</v>
      </c>
      <c r="E26" s="56" t="s">
        <v>58</v>
      </c>
      <c r="F26" s="444" t="s">
        <v>182</v>
      </c>
      <c r="G26" s="445"/>
    </row>
    <row r="27" spans="1:7" ht="15" customHeight="1" x14ac:dyDescent="0.25">
      <c r="A27" s="7" t="s">
        <v>180</v>
      </c>
      <c r="B27" s="8" t="s">
        <v>158</v>
      </c>
      <c r="C27" s="379">
        <v>2008</v>
      </c>
      <c r="D27" s="9" t="s">
        <v>16</v>
      </c>
      <c r="E27" s="56" t="s">
        <v>58</v>
      </c>
      <c r="F27" s="404"/>
      <c r="G27" s="102" t="s">
        <v>115</v>
      </c>
    </row>
    <row r="28" spans="1:7" ht="12.75" customHeight="1" x14ac:dyDescent="0.25"/>
    <row r="29" spans="1:7" x14ac:dyDescent="0.25">
      <c r="B29" s="419" t="s">
        <v>420</v>
      </c>
      <c r="C29" s="419"/>
      <c r="D29" s="419"/>
      <c r="E29" s="419"/>
      <c r="F29" s="419"/>
      <c r="G29" s="419"/>
    </row>
    <row r="30" spans="1:7" x14ac:dyDescent="0.25">
      <c r="C30" s="53"/>
      <c r="D30" s="53" t="s">
        <v>49</v>
      </c>
      <c r="E30" s="53"/>
      <c r="F30" s="403"/>
      <c r="G30" s="52"/>
    </row>
    <row r="31" spans="1:7" ht="15.75" customHeight="1" x14ac:dyDescent="0.3">
      <c r="D31" s="144" t="s">
        <v>97</v>
      </c>
      <c r="E31" s="53" t="s">
        <v>181</v>
      </c>
      <c r="F31" s="403"/>
    </row>
    <row r="32" spans="1:7" ht="31.5" x14ac:dyDescent="0.25">
      <c r="A32" s="45"/>
      <c r="B32" s="11" t="s">
        <v>47</v>
      </c>
      <c r="C32" s="5" t="s">
        <v>0</v>
      </c>
      <c r="D32" s="5" t="s">
        <v>30</v>
      </c>
      <c r="E32" s="42" t="s">
        <v>1</v>
      </c>
      <c r="F32" s="43" t="s">
        <v>3</v>
      </c>
      <c r="G32" s="138" t="s">
        <v>4</v>
      </c>
    </row>
    <row r="33" spans="1:7" ht="15" customHeight="1" x14ac:dyDescent="0.25">
      <c r="A33" s="7" t="s">
        <v>5</v>
      </c>
      <c r="B33" s="8" t="s">
        <v>119</v>
      </c>
      <c r="C33" s="11">
        <v>2010</v>
      </c>
      <c r="D33" s="48" t="s">
        <v>16</v>
      </c>
      <c r="E33" s="56" t="s">
        <v>159</v>
      </c>
      <c r="F33" s="399">
        <f t="shared" ref="F33:F43" si="2">(E33-17)*1000/43.3</f>
        <v>466.51270207852207</v>
      </c>
      <c r="G33" s="401" t="s">
        <v>122</v>
      </c>
    </row>
    <row r="34" spans="1:7" ht="15" customHeight="1" x14ac:dyDescent="0.25">
      <c r="A34" s="47" t="s">
        <v>9</v>
      </c>
      <c r="B34" s="8" t="s">
        <v>121</v>
      </c>
      <c r="C34" s="11">
        <v>2010</v>
      </c>
      <c r="D34" s="48" t="s">
        <v>16</v>
      </c>
      <c r="E34" s="56" t="s">
        <v>162</v>
      </c>
      <c r="F34" s="400">
        <f t="shared" si="2"/>
        <v>364.89607390300228</v>
      </c>
      <c r="G34" s="401" t="s">
        <v>163</v>
      </c>
    </row>
    <row r="35" spans="1:7" ht="15" customHeight="1" x14ac:dyDescent="0.25">
      <c r="A35" s="7" t="s">
        <v>6</v>
      </c>
      <c r="B35" s="8" t="s">
        <v>125</v>
      </c>
      <c r="C35" s="11">
        <v>2008</v>
      </c>
      <c r="D35" s="307" t="s">
        <v>7</v>
      </c>
      <c r="E35" s="56" t="s">
        <v>160</v>
      </c>
      <c r="F35" s="399">
        <f t="shared" si="2"/>
        <v>332.56351039260966</v>
      </c>
      <c r="G35" s="401" t="s">
        <v>161</v>
      </c>
    </row>
    <row r="36" spans="1:7" ht="15" customHeight="1" x14ac:dyDescent="0.25">
      <c r="A36" s="47" t="s">
        <v>10</v>
      </c>
      <c r="B36" s="8" t="s">
        <v>117</v>
      </c>
      <c r="C36" s="9">
        <v>2006</v>
      </c>
      <c r="D36" s="48" t="s">
        <v>7</v>
      </c>
      <c r="E36" s="56" t="s">
        <v>157</v>
      </c>
      <c r="F36" s="399">
        <f t="shared" si="2"/>
        <v>307.15935334872984</v>
      </c>
      <c r="G36" s="401" t="s">
        <v>38</v>
      </c>
    </row>
    <row r="37" spans="1:7" ht="15" customHeight="1" x14ac:dyDescent="0.25">
      <c r="A37" s="7" t="s">
        <v>14</v>
      </c>
      <c r="B37" s="8" t="s">
        <v>124</v>
      </c>
      <c r="C37" s="11">
        <v>2010</v>
      </c>
      <c r="D37" s="48" t="s">
        <v>16</v>
      </c>
      <c r="E37" s="56" t="s">
        <v>168</v>
      </c>
      <c r="F37" s="399">
        <f t="shared" si="2"/>
        <v>286.37413394919167</v>
      </c>
      <c r="G37" s="401" t="s">
        <v>163</v>
      </c>
    </row>
    <row r="38" spans="1:7" ht="15" customHeight="1" x14ac:dyDescent="0.25">
      <c r="A38" s="47" t="s">
        <v>8</v>
      </c>
      <c r="B38" s="8" t="s">
        <v>120</v>
      </c>
      <c r="C38" s="11">
        <v>2009</v>
      </c>
      <c r="D38" s="48" t="s">
        <v>16</v>
      </c>
      <c r="E38" s="56" t="s">
        <v>165</v>
      </c>
      <c r="F38" s="399">
        <f t="shared" si="2"/>
        <v>277.13625866050808</v>
      </c>
      <c r="G38" s="401" t="s">
        <v>163</v>
      </c>
    </row>
    <row r="39" spans="1:7" ht="15" customHeight="1" x14ac:dyDescent="0.25">
      <c r="A39" s="7" t="s">
        <v>11</v>
      </c>
      <c r="B39" s="8" t="s">
        <v>126</v>
      </c>
      <c r="C39" s="11">
        <v>2009</v>
      </c>
      <c r="D39" s="48" t="s">
        <v>16</v>
      </c>
      <c r="E39" s="56" t="s">
        <v>164</v>
      </c>
      <c r="F39" s="399">
        <f t="shared" si="2"/>
        <v>258.66050808314088</v>
      </c>
      <c r="G39" s="401" t="s">
        <v>163</v>
      </c>
    </row>
    <row r="40" spans="1:7" ht="15" customHeight="1" x14ac:dyDescent="0.25">
      <c r="A40" s="47" t="s">
        <v>15</v>
      </c>
      <c r="B40" s="8" t="s">
        <v>129</v>
      </c>
      <c r="C40" s="10">
        <v>2011</v>
      </c>
      <c r="D40" s="307" t="s">
        <v>16</v>
      </c>
      <c r="E40" s="56" t="s">
        <v>166</v>
      </c>
      <c r="F40" s="399">
        <f t="shared" si="2"/>
        <v>210.16166281755201</v>
      </c>
      <c r="G40" s="401" t="s">
        <v>122</v>
      </c>
    </row>
    <row r="41" spans="1:7" ht="15" customHeight="1" x14ac:dyDescent="0.25">
      <c r="A41" s="7" t="s">
        <v>17</v>
      </c>
      <c r="B41" s="8" t="s">
        <v>118</v>
      </c>
      <c r="C41" s="11">
        <v>2012</v>
      </c>
      <c r="D41" s="48" t="s">
        <v>12</v>
      </c>
      <c r="E41" s="56" t="s">
        <v>167</v>
      </c>
      <c r="F41" s="399">
        <f t="shared" si="2"/>
        <v>170.90069284064663</v>
      </c>
      <c r="G41" s="401" t="s">
        <v>13</v>
      </c>
    </row>
    <row r="42" spans="1:7" ht="15" customHeight="1" x14ac:dyDescent="0.25">
      <c r="A42" s="47" t="s">
        <v>32</v>
      </c>
      <c r="B42" s="8" t="s">
        <v>128</v>
      </c>
      <c r="C42" s="11">
        <v>2012</v>
      </c>
      <c r="D42" s="48" t="s">
        <v>12</v>
      </c>
      <c r="E42" s="56" t="s">
        <v>169</v>
      </c>
      <c r="F42" s="399">
        <f t="shared" si="2"/>
        <v>122.40184757505777</v>
      </c>
      <c r="G42" s="401" t="s">
        <v>170</v>
      </c>
    </row>
    <row r="43" spans="1:7" ht="15" customHeight="1" x14ac:dyDescent="0.25">
      <c r="A43" s="7" t="s">
        <v>19</v>
      </c>
      <c r="B43" s="8" t="s">
        <v>176</v>
      </c>
      <c r="C43" s="10">
        <v>2011</v>
      </c>
      <c r="D43" s="307" t="s">
        <v>16</v>
      </c>
      <c r="E43" s="56" t="s">
        <v>177</v>
      </c>
      <c r="F43" s="399">
        <f t="shared" si="2"/>
        <v>101.61662817551959</v>
      </c>
      <c r="G43" s="401" t="s">
        <v>130</v>
      </c>
    </row>
    <row r="44" spans="1:7" ht="15" customHeight="1" x14ac:dyDescent="0.25">
      <c r="A44" s="47" t="s">
        <v>20</v>
      </c>
      <c r="B44" s="8" t="s">
        <v>136</v>
      </c>
      <c r="C44" s="11">
        <v>2012</v>
      </c>
      <c r="D44" s="9" t="s">
        <v>12</v>
      </c>
      <c r="E44" s="56" t="s">
        <v>250</v>
      </c>
      <c r="F44" s="399">
        <v>0</v>
      </c>
      <c r="G44" s="401" t="s">
        <v>130</v>
      </c>
    </row>
    <row r="45" spans="1:7" ht="15" customHeight="1" x14ac:dyDescent="0.25">
      <c r="A45" s="7" t="s">
        <v>22</v>
      </c>
      <c r="B45" s="8" t="s">
        <v>132</v>
      </c>
      <c r="C45" s="11">
        <v>2013</v>
      </c>
      <c r="D45" s="303" t="s">
        <v>12</v>
      </c>
      <c r="E45" s="56" t="s">
        <v>251</v>
      </c>
      <c r="F45" s="399">
        <v>0</v>
      </c>
      <c r="G45" s="401" t="s">
        <v>41</v>
      </c>
    </row>
    <row r="46" spans="1:7" ht="15" customHeight="1" x14ac:dyDescent="0.25">
      <c r="A46" s="47" t="s">
        <v>23</v>
      </c>
      <c r="B46" s="8" t="s">
        <v>174</v>
      </c>
      <c r="C46" s="11">
        <v>2013</v>
      </c>
      <c r="D46" s="303" t="s">
        <v>12</v>
      </c>
      <c r="E46" s="56" t="s">
        <v>252</v>
      </c>
      <c r="F46" s="399">
        <v>0</v>
      </c>
      <c r="G46" s="401" t="s">
        <v>41</v>
      </c>
    </row>
    <row r="47" spans="1:7" ht="15" customHeight="1" x14ac:dyDescent="0.25">
      <c r="A47" s="7" t="s">
        <v>24</v>
      </c>
      <c r="B47" s="8" t="s">
        <v>139</v>
      </c>
      <c r="C47" s="11">
        <v>2013</v>
      </c>
      <c r="D47" s="303" t="s">
        <v>12</v>
      </c>
      <c r="E47" s="56" t="s">
        <v>253</v>
      </c>
      <c r="F47" s="399">
        <v>0</v>
      </c>
      <c r="G47" s="401" t="s">
        <v>41</v>
      </c>
    </row>
    <row r="48" spans="1:7" x14ac:dyDescent="0.25">
      <c r="A48" s="50"/>
      <c r="B48" s="25" t="s">
        <v>249</v>
      </c>
      <c r="C48" s="3"/>
      <c r="D48" s="1"/>
      <c r="E48" s="32"/>
      <c r="F48" s="406"/>
      <c r="G48" s="52"/>
    </row>
    <row r="49" spans="1:7" x14ac:dyDescent="0.25">
      <c r="A49" s="50"/>
      <c r="B49" s="2" t="s">
        <v>246</v>
      </c>
      <c r="C49" s="3"/>
      <c r="D49" s="1"/>
      <c r="E49" s="32"/>
      <c r="F49" s="407" t="s">
        <v>431</v>
      </c>
      <c r="G49" s="52"/>
    </row>
    <row r="50" spans="1:7" x14ac:dyDescent="0.25">
      <c r="A50" s="139" t="s">
        <v>254</v>
      </c>
    </row>
    <row r="51" spans="1:7" x14ac:dyDescent="0.25">
      <c r="A51" s="139"/>
    </row>
    <row r="52" spans="1:7" ht="12" customHeight="1" x14ac:dyDescent="0.25">
      <c r="A52" s="139"/>
    </row>
    <row r="53" spans="1:7" x14ac:dyDescent="0.25">
      <c r="B53" s="419" t="s">
        <v>420</v>
      </c>
      <c r="C53" s="419"/>
      <c r="D53" s="419"/>
      <c r="E53" s="419"/>
      <c r="F53" s="419"/>
      <c r="G53" s="419"/>
    </row>
    <row r="54" spans="1:7" x14ac:dyDescent="0.25">
      <c r="C54" s="53"/>
      <c r="D54" s="53" t="s">
        <v>49</v>
      </c>
      <c r="E54" s="53"/>
      <c r="F54" s="403"/>
    </row>
    <row r="55" spans="1:7" ht="18.75" x14ac:dyDescent="0.3">
      <c r="C55" s="53"/>
      <c r="D55" s="144" t="s">
        <v>98</v>
      </c>
      <c r="E55" s="53"/>
      <c r="F55" s="403"/>
    </row>
    <row r="56" spans="1:7" ht="39.75" customHeight="1" x14ac:dyDescent="0.25">
      <c r="A56" s="46" t="s">
        <v>46</v>
      </c>
      <c r="B56" s="11" t="s">
        <v>47</v>
      </c>
      <c r="C56" s="5" t="s">
        <v>0</v>
      </c>
      <c r="D56" s="5" t="s">
        <v>35</v>
      </c>
      <c r="E56" s="42" t="s">
        <v>1</v>
      </c>
      <c r="F56" s="43" t="s">
        <v>3</v>
      </c>
      <c r="G56" s="138" t="s">
        <v>4</v>
      </c>
    </row>
    <row r="57" spans="1:7" x14ac:dyDescent="0.25">
      <c r="A57" s="7" t="s">
        <v>5</v>
      </c>
      <c r="B57" s="8" t="s">
        <v>119</v>
      </c>
      <c r="C57" s="11">
        <v>2010</v>
      </c>
      <c r="D57" s="9" t="s">
        <v>16</v>
      </c>
      <c r="E57" s="56" t="s">
        <v>159</v>
      </c>
      <c r="F57" s="399">
        <f>(E57-13)*1000/33</f>
        <v>733.33333333333348</v>
      </c>
      <c r="G57" s="401" t="s">
        <v>122</v>
      </c>
    </row>
    <row r="58" spans="1:7" x14ac:dyDescent="0.25">
      <c r="A58" s="7" t="s">
        <v>9</v>
      </c>
      <c r="B58" s="8" t="s">
        <v>121</v>
      </c>
      <c r="C58" s="11">
        <v>2010</v>
      </c>
      <c r="D58" s="9" t="s">
        <v>16</v>
      </c>
      <c r="E58" s="56" t="s">
        <v>162</v>
      </c>
      <c r="F58" s="400">
        <f>(E58-13)*1000/33</f>
        <v>599.99999999999989</v>
      </c>
      <c r="G58" s="401" t="s">
        <v>163</v>
      </c>
    </row>
    <row r="59" spans="1:7" x14ac:dyDescent="0.25">
      <c r="A59" s="7" t="s">
        <v>6</v>
      </c>
      <c r="B59" s="8" t="s">
        <v>124</v>
      </c>
      <c r="C59" s="11">
        <v>2010</v>
      </c>
      <c r="D59" s="9" t="s">
        <v>16</v>
      </c>
      <c r="E59" s="56" t="s">
        <v>168</v>
      </c>
      <c r="F59" s="399">
        <f t="shared" ref="F59:F66" si="3">(E59-13)*1000/33</f>
        <v>496.969696969697</v>
      </c>
      <c r="G59" s="401" t="s">
        <v>163</v>
      </c>
    </row>
    <row r="60" spans="1:7" x14ac:dyDescent="0.25">
      <c r="A60" s="7" t="s">
        <v>10</v>
      </c>
      <c r="B60" s="8" t="s">
        <v>120</v>
      </c>
      <c r="C60" s="11">
        <v>2009</v>
      </c>
      <c r="D60" s="9" t="s">
        <v>16</v>
      </c>
      <c r="E60" s="56" t="s">
        <v>165</v>
      </c>
      <c r="F60" s="399">
        <f t="shared" si="3"/>
        <v>484.84848484848487</v>
      </c>
      <c r="G60" s="401" t="s">
        <v>163</v>
      </c>
    </row>
    <row r="61" spans="1:7" x14ac:dyDescent="0.25">
      <c r="A61" s="7" t="s">
        <v>14</v>
      </c>
      <c r="B61" s="8" t="s">
        <v>126</v>
      </c>
      <c r="C61" s="11">
        <v>2009</v>
      </c>
      <c r="D61" s="9" t="s">
        <v>16</v>
      </c>
      <c r="E61" s="56" t="s">
        <v>164</v>
      </c>
      <c r="F61" s="399">
        <f t="shared" si="3"/>
        <v>460.60606060606062</v>
      </c>
      <c r="G61" s="401" t="s">
        <v>163</v>
      </c>
    </row>
    <row r="62" spans="1:7" x14ac:dyDescent="0.25">
      <c r="A62" s="7" t="s">
        <v>8</v>
      </c>
      <c r="B62" s="8" t="s">
        <v>129</v>
      </c>
      <c r="C62" s="11">
        <v>2011</v>
      </c>
      <c r="D62" s="303" t="s">
        <v>16</v>
      </c>
      <c r="E62" s="56" t="s">
        <v>166</v>
      </c>
      <c r="F62" s="399">
        <f t="shared" si="3"/>
        <v>396.969696969697</v>
      </c>
      <c r="G62" s="401" t="s">
        <v>188</v>
      </c>
    </row>
    <row r="63" spans="1:7" x14ac:dyDescent="0.25">
      <c r="A63" s="7" t="s">
        <v>11</v>
      </c>
      <c r="B63" s="8" t="s">
        <v>118</v>
      </c>
      <c r="C63" s="11">
        <v>2012</v>
      </c>
      <c r="D63" s="9" t="s">
        <v>12</v>
      </c>
      <c r="E63" s="56" t="s">
        <v>167</v>
      </c>
      <c r="F63" s="399">
        <f t="shared" si="3"/>
        <v>345.45454545454538</v>
      </c>
      <c r="G63" s="401" t="s">
        <v>13</v>
      </c>
    </row>
    <row r="64" spans="1:7" x14ac:dyDescent="0.25">
      <c r="A64" s="7" t="s">
        <v>15</v>
      </c>
      <c r="B64" s="8" t="s">
        <v>128</v>
      </c>
      <c r="C64" s="11">
        <v>2012</v>
      </c>
      <c r="D64" s="9" t="s">
        <v>12</v>
      </c>
      <c r="E64" s="56" t="s">
        <v>169</v>
      </c>
      <c r="F64" s="399">
        <f t="shared" si="3"/>
        <v>281.81818181818181</v>
      </c>
      <c r="G64" s="401" t="s">
        <v>170</v>
      </c>
    </row>
    <row r="65" spans="1:7" x14ac:dyDescent="0.25">
      <c r="A65" s="7" t="s">
        <v>17</v>
      </c>
      <c r="B65" s="8" t="s">
        <v>176</v>
      </c>
      <c r="C65" s="10">
        <v>2011</v>
      </c>
      <c r="D65" s="303" t="s">
        <v>16</v>
      </c>
      <c r="E65" s="56" t="s">
        <v>177</v>
      </c>
      <c r="F65" s="399">
        <f t="shared" si="3"/>
        <v>254.5454545454545</v>
      </c>
      <c r="G65" s="401" t="s">
        <v>130</v>
      </c>
    </row>
    <row r="66" spans="1:7" x14ac:dyDescent="0.25">
      <c r="A66" s="7" t="s">
        <v>32</v>
      </c>
      <c r="B66" s="8" t="s">
        <v>136</v>
      </c>
      <c r="C66" s="11">
        <v>2012</v>
      </c>
      <c r="D66" s="9" t="s">
        <v>12</v>
      </c>
      <c r="E66" s="56" t="s">
        <v>171</v>
      </c>
      <c r="F66" s="399">
        <f t="shared" si="3"/>
        <v>39.393939393939412</v>
      </c>
      <c r="G66" s="401" t="s">
        <v>130</v>
      </c>
    </row>
    <row r="67" spans="1:7" x14ac:dyDescent="0.25">
      <c r="A67" s="7" t="s">
        <v>19</v>
      </c>
      <c r="B67" s="8" t="s">
        <v>132</v>
      </c>
      <c r="C67" s="11">
        <v>2013</v>
      </c>
      <c r="D67" s="303" t="s">
        <v>12</v>
      </c>
      <c r="E67" s="56" t="s">
        <v>251</v>
      </c>
      <c r="F67" s="399">
        <v>0</v>
      </c>
      <c r="G67" s="401" t="s">
        <v>41</v>
      </c>
    </row>
    <row r="68" spans="1:7" x14ac:dyDescent="0.25">
      <c r="A68" s="7" t="s">
        <v>20</v>
      </c>
      <c r="B68" s="8" t="s">
        <v>174</v>
      </c>
      <c r="C68" s="11">
        <v>2013</v>
      </c>
      <c r="D68" s="303" t="s">
        <v>12</v>
      </c>
      <c r="E68" s="56" t="s">
        <v>252</v>
      </c>
      <c r="F68" s="399">
        <v>0</v>
      </c>
      <c r="G68" s="401" t="s">
        <v>41</v>
      </c>
    </row>
    <row r="69" spans="1:7" x14ac:dyDescent="0.25">
      <c r="A69" s="7" t="s">
        <v>22</v>
      </c>
      <c r="B69" s="8" t="s">
        <v>139</v>
      </c>
      <c r="C69" s="11">
        <v>2013</v>
      </c>
      <c r="D69" s="303" t="s">
        <v>12</v>
      </c>
      <c r="E69" s="56" t="s">
        <v>253</v>
      </c>
      <c r="F69" s="399">
        <v>0</v>
      </c>
      <c r="G69" s="401" t="s">
        <v>41</v>
      </c>
    </row>
    <row r="70" spans="1:7" s="16" customFormat="1" x14ac:dyDescent="0.25">
      <c r="A70" s="50"/>
      <c r="B70" s="18" t="s">
        <v>248</v>
      </c>
      <c r="C70" s="3"/>
      <c r="D70" s="3"/>
      <c r="E70" s="38"/>
      <c r="F70" s="406"/>
      <c r="G70" s="4"/>
    </row>
    <row r="71" spans="1:7" ht="18.75" x14ac:dyDescent="0.3">
      <c r="A71" s="2" t="s">
        <v>184</v>
      </c>
      <c r="C71" s="19"/>
      <c r="D71" s="20"/>
      <c r="E71" s="27"/>
      <c r="F71" s="407" t="s">
        <v>432</v>
      </c>
    </row>
    <row r="72" spans="1:7" x14ac:dyDescent="0.25">
      <c r="B72" s="448" t="s">
        <v>414</v>
      </c>
      <c r="C72" s="448"/>
      <c r="D72" s="448"/>
      <c r="E72" s="448"/>
      <c r="F72" s="448"/>
      <c r="G72" s="448"/>
    </row>
    <row r="73" spans="1:7" x14ac:dyDescent="0.25">
      <c r="B73" s="448"/>
      <c r="C73" s="448"/>
      <c r="D73" s="448"/>
      <c r="E73" s="448"/>
      <c r="F73" s="448"/>
      <c r="G73" s="448"/>
    </row>
    <row r="74" spans="1:7" x14ac:dyDescent="0.25">
      <c r="B74" s="419" t="s">
        <v>420</v>
      </c>
      <c r="C74" s="419"/>
      <c r="D74" s="419"/>
      <c r="E74" s="419"/>
      <c r="F74" s="419"/>
      <c r="G74" s="419"/>
    </row>
    <row r="75" spans="1:7" x14ac:dyDescent="0.25">
      <c r="B75" s="147"/>
      <c r="C75" s="53"/>
      <c r="D75" s="53" t="s">
        <v>49</v>
      </c>
      <c r="E75" s="53"/>
      <c r="F75" s="403"/>
      <c r="G75" s="147"/>
    </row>
    <row r="76" spans="1:7" ht="15.75" customHeight="1" x14ac:dyDescent="0.3">
      <c r="C76" s="53"/>
      <c r="D76" s="144" t="s">
        <v>99</v>
      </c>
      <c r="E76" s="53"/>
      <c r="F76" s="403"/>
    </row>
    <row r="77" spans="1:7" ht="42" customHeight="1" x14ac:dyDescent="0.25">
      <c r="A77" s="46" t="s">
        <v>46</v>
      </c>
      <c r="B77" s="11" t="s">
        <v>47</v>
      </c>
      <c r="C77" s="5" t="s">
        <v>0</v>
      </c>
      <c r="D77" s="5" t="s">
        <v>35</v>
      </c>
      <c r="E77" s="42" t="s">
        <v>1</v>
      </c>
      <c r="F77" s="43" t="s">
        <v>3</v>
      </c>
      <c r="G77" s="138" t="s">
        <v>4</v>
      </c>
    </row>
    <row r="78" spans="1:7" x14ac:dyDescent="0.25">
      <c r="A78" s="8">
        <v>1</v>
      </c>
      <c r="B78" s="8" t="s">
        <v>118</v>
      </c>
      <c r="C78" s="11">
        <v>2012</v>
      </c>
      <c r="D78" s="9" t="s">
        <v>12</v>
      </c>
      <c r="E78" s="56" t="s">
        <v>167</v>
      </c>
      <c r="F78" s="408">
        <f t="shared" ref="F78:F79" si="4">(E78-7)*1000/20</f>
        <v>870</v>
      </c>
      <c r="G78" s="401" t="s">
        <v>13</v>
      </c>
    </row>
    <row r="79" spans="1:7" x14ac:dyDescent="0.25">
      <c r="A79" s="8">
        <v>2</v>
      </c>
      <c r="B79" s="8" t="s">
        <v>128</v>
      </c>
      <c r="C79" s="11">
        <v>2012</v>
      </c>
      <c r="D79" s="9" t="s">
        <v>12</v>
      </c>
      <c r="E79" s="56" t="s">
        <v>169</v>
      </c>
      <c r="F79" s="408">
        <f t="shared" si="4"/>
        <v>765</v>
      </c>
      <c r="G79" s="401" t="s">
        <v>170</v>
      </c>
    </row>
    <row r="80" spans="1:7" x14ac:dyDescent="0.25">
      <c r="A80" s="8">
        <v>3</v>
      </c>
      <c r="B80" s="8" t="s">
        <v>136</v>
      </c>
      <c r="C80" s="11">
        <v>2012</v>
      </c>
      <c r="D80" s="9" t="s">
        <v>12</v>
      </c>
      <c r="E80" s="56" t="s">
        <v>171</v>
      </c>
      <c r="F80" s="408">
        <f>(E80-7)*1000/20</f>
        <v>365.00000000000006</v>
      </c>
      <c r="G80" s="401" t="s">
        <v>130</v>
      </c>
    </row>
    <row r="81" spans="1:7" x14ac:dyDescent="0.25">
      <c r="A81" s="8">
        <v>4</v>
      </c>
      <c r="B81" s="8" t="s">
        <v>132</v>
      </c>
      <c r="C81" s="11">
        <v>2014</v>
      </c>
      <c r="D81" s="11" t="s">
        <v>21</v>
      </c>
      <c r="E81" s="56" t="s">
        <v>173</v>
      </c>
      <c r="F81" s="408">
        <f>(E81-7)*1000/20</f>
        <v>184.99999999999994</v>
      </c>
      <c r="G81" s="401" t="s">
        <v>41</v>
      </c>
    </row>
    <row r="82" spans="1:7" x14ac:dyDescent="0.25">
      <c r="A82" s="8">
        <v>5</v>
      </c>
      <c r="B82" s="8" t="s">
        <v>174</v>
      </c>
      <c r="C82" s="11">
        <v>2013</v>
      </c>
      <c r="D82" s="303" t="s">
        <v>12</v>
      </c>
      <c r="E82" s="56" t="s">
        <v>175</v>
      </c>
      <c r="F82" s="408">
        <f>(E82-7)*1000/20</f>
        <v>140.00000000000006</v>
      </c>
      <c r="G82" s="401" t="s">
        <v>41</v>
      </c>
    </row>
    <row r="83" spans="1:7" x14ac:dyDescent="0.25">
      <c r="A83" s="8">
        <v>6</v>
      </c>
      <c r="B83" s="8" t="s">
        <v>139</v>
      </c>
      <c r="C83" s="11">
        <v>2013</v>
      </c>
      <c r="D83" s="303" t="s">
        <v>12</v>
      </c>
      <c r="E83" s="56" t="s">
        <v>172</v>
      </c>
      <c r="F83" s="408">
        <f>(E83-7)*1000/20</f>
        <v>134.99999999999994</v>
      </c>
      <c r="G83" s="401" t="s">
        <v>41</v>
      </c>
    </row>
    <row r="84" spans="1:7" x14ac:dyDescent="0.25">
      <c r="A84" s="4"/>
    </row>
    <row r="85" spans="1:7" x14ac:dyDescent="0.25">
      <c r="A85" s="4"/>
      <c r="B85" s="141" t="s">
        <v>247</v>
      </c>
      <c r="C85" s="4"/>
      <c r="D85" s="4"/>
      <c r="E85" s="25"/>
      <c r="F85" s="409"/>
    </row>
    <row r="86" spans="1:7" x14ac:dyDescent="0.25">
      <c r="A86" s="4"/>
      <c r="B86" s="142" t="s">
        <v>185</v>
      </c>
      <c r="C86" s="4"/>
      <c r="D86" s="4"/>
      <c r="E86" s="142"/>
      <c r="F86" s="410" t="s">
        <v>433</v>
      </c>
    </row>
    <row r="87" spans="1:7" x14ac:dyDescent="0.25">
      <c r="A87" s="4"/>
      <c r="B87" s="2" t="s">
        <v>419</v>
      </c>
      <c r="C87" s="140"/>
      <c r="D87" s="140"/>
      <c r="E87" s="140"/>
      <c r="F87" s="411"/>
      <c r="G87" s="140"/>
    </row>
    <row r="88" spans="1:7" ht="13.5" customHeight="1" x14ac:dyDescent="0.25">
      <c r="A88" s="4"/>
      <c r="B88" s="419" t="s">
        <v>420</v>
      </c>
      <c r="C88" s="419"/>
      <c r="D88" s="419"/>
      <c r="E88" s="419"/>
      <c r="F88" s="419"/>
      <c r="G88" s="419"/>
    </row>
    <row r="89" spans="1:7" ht="13.5" customHeight="1" x14ac:dyDescent="0.25">
      <c r="A89" s="4"/>
      <c r="B89" s="4"/>
      <c r="C89" s="53"/>
      <c r="D89" s="53" t="s">
        <v>49</v>
      </c>
      <c r="E89" s="53"/>
      <c r="F89" s="403"/>
    </row>
    <row r="90" spans="1:7" ht="15.75" customHeight="1" x14ac:dyDescent="0.3">
      <c r="A90" s="4"/>
      <c r="B90" s="4"/>
      <c r="C90" s="53"/>
      <c r="D90" s="144" t="s">
        <v>186</v>
      </c>
      <c r="E90" s="53"/>
      <c r="F90" s="403"/>
      <c r="G90" s="53"/>
    </row>
    <row r="91" spans="1:7" ht="36.75" customHeight="1" x14ac:dyDescent="0.25">
      <c r="A91" s="46" t="s">
        <v>46</v>
      </c>
      <c r="B91" s="11" t="s">
        <v>47</v>
      </c>
      <c r="C91" s="5" t="s">
        <v>0</v>
      </c>
      <c r="D91" s="5" t="s">
        <v>35</v>
      </c>
      <c r="E91" s="42" t="s">
        <v>1</v>
      </c>
      <c r="F91" s="43" t="s">
        <v>3</v>
      </c>
      <c r="G91" s="143" t="s">
        <v>4</v>
      </c>
    </row>
    <row r="92" spans="1:7" x14ac:dyDescent="0.25">
      <c r="A92" s="8"/>
      <c r="B92" s="8" t="s">
        <v>132</v>
      </c>
      <c r="C92" s="11">
        <v>2014</v>
      </c>
      <c r="D92" s="11" t="s">
        <v>21</v>
      </c>
      <c r="E92" s="104" t="s">
        <v>173</v>
      </c>
      <c r="F92" s="408">
        <f>(E92)*1000/25</f>
        <v>428</v>
      </c>
      <c r="G92" s="401" t="s">
        <v>41</v>
      </c>
    </row>
    <row r="93" spans="1:7" x14ac:dyDescent="0.25">
      <c r="A93" s="4"/>
      <c r="B93" s="141" t="s">
        <v>413</v>
      </c>
      <c r="C93" s="4"/>
      <c r="D93" s="4"/>
      <c r="E93" s="25"/>
      <c r="F93" s="409"/>
    </row>
    <row r="94" spans="1:7" s="85" customFormat="1" x14ac:dyDescent="0.25">
      <c r="A94" s="140"/>
      <c r="B94" s="2" t="s">
        <v>91</v>
      </c>
      <c r="C94" s="140"/>
      <c r="D94" s="140"/>
      <c r="E94" s="140"/>
      <c r="F94" s="410" t="s">
        <v>434</v>
      </c>
      <c r="G94" s="140"/>
    </row>
    <row r="95" spans="1:7" s="85" customFormat="1" x14ac:dyDescent="0.25">
      <c r="A95" s="140"/>
      <c r="B95" s="2" t="s">
        <v>419</v>
      </c>
      <c r="C95" s="140"/>
      <c r="D95" s="140"/>
      <c r="E95" s="140"/>
      <c r="F95" s="411"/>
      <c r="G95" s="140"/>
    </row>
    <row r="96" spans="1:7" s="85" customFormat="1" ht="15" x14ac:dyDescent="0.25">
      <c r="F96" s="412"/>
    </row>
    <row r="107" spans="3:4" ht="18.75" x14ac:dyDescent="0.3">
      <c r="C107" s="19"/>
      <c r="D107" s="19"/>
    </row>
    <row r="108" spans="3:4" x14ac:dyDescent="0.25">
      <c r="C108" s="35"/>
      <c r="D108" s="35"/>
    </row>
    <row r="116" spans="2:5" ht="18.75" x14ac:dyDescent="0.3">
      <c r="C116" s="19"/>
      <c r="D116" s="20"/>
      <c r="E116" s="27"/>
    </row>
    <row r="118" spans="2:5" x14ac:dyDescent="0.25">
      <c r="B118" s="55"/>
    </row>
    <row r="121" spans="2:5" x14ac:dyDescent="0.25">
      <c r="C121" s="34"/>
    </row>
    <row r="124" spans="2:5" x14ac:dyDescent="0.25">
      <c r="B124" s="55"/>
    </row>
    <row r="126" spans="2:5" x14ac:dyDescent="0.25">
      <c r="B126" s="55"/>
    </row>
  </sheetData>
  <sortState ref="B6:G27">
    <sortCondition descending="1" ref="E6:E27"/>
  </sortState>
  <mergeCells count="9">
    <mergeCell ref="B88:G88"/>
    <mergeCell ref="B74:G74"/>
    <mergeCell ref="B53:G53"/>
    <mergeCell ref="B29:G29"/>
    <mergeCell ref="B1:G1"/>
    <mergeCell ref="F24:G24"/>
    <mergeCell ref="F26:G26"/>
    <mergeCell ref="A23:G23"/>
    <mergeCell ref="B72:G73"/>
  </mergeCells>
  <pageMargins left="0.31496062992125984" right="0.31496062992125984" top="0.15748031496062992" bottom="0.15748031496062992" header="0.11811023622047245" footer="0.1181102362204724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I138"/>
  <sheetViews>
    <sheetView showWhiteSpace="0" topLeftCell="A87" zoomScaleNormal="100" workbookViewId="0">
      <selection activeCell="H106" sqref="H1:K1048576"/>
    </sheetView>
  </sheetViews>
  <sheetFormatPr defaultRowHeight="15.75" x14ac:dyDescent="0.25"/>
  <cols>
    <col min="1" max="1" width="4.140625" style="2" customWidth="1"/>
    <col min="2" max="2" width="21.85546875" style="2" customWidth="1"/>
    <col min="3" max="3" width="11" style="2" customWidth="1"/>
    <col min="4" max="4" width="12.42578125" style="2" customWidth="1"/>
    <col min="5" max="5" width="12.7109375" style="26" customWidth="1"/>
    <col min="6" max="6" width="13.28515625" style="29" customWidth="1"/>
    <col min="7" max="7" width="14.5703125" style="1" customWidth="1"/>
  </cols>
  <sheetData>
    <row r="2" spans="1:7" x14ac:dyDescent="0.25">
      <c r="B2" s="419" t="s">
        <v>420</v>
      </c>
      <c r="C2" s="419"/>
      <c r="D2" s="419"/>
      <c r="E2" s="419"/>
      <c r="F2" s="419"/>
      <c r="G2" s="419"/>
    </row>
    <row r="3" spans="1:7" x14ac:dyDescent="0.25">
      <c r="C3" s="53"/>
      <c r="D3" s="53" t="s">
        <v>54</v>
      </c>
      <c r="E3" s="53"/>
      <c r="F3" s="53"/>
    </row>
    <row r="4" spans="1:7" ht="18.75" x14ac:dyDescent="0.3">
      <c r="C4" s="53"/>
      <c r="D4" s="84" t="s">
        <v>97</v>
      </c>
      <c r="E4" s="53"/>
      <c r="F4" s="53"/>
    </row>
    <row r="5" spans="1:7" ht="12.75" customHeight="1" x14ac:dyDescent="0.25"/>
    <row r="6" spans="1:7" ht="36" customHeight="1" x14ac:dyDescent="0.25">
      <c r="A6" s="46" t="s">
        <v>46</v>
      </c>
      <c r="B6" s="390" t="s">
        <v>47</v>
      </c>
      <c r="C6" s="5" t="s">
        <v>0</v>
      </c>
      <c r="D6" s="5" t="s">
        <v>74</v>
      </c>
      <c r="E6" s="65" t="s">
        <v>76</v>
      </c>
      <c r="F6" s="391" t="s">
        <v>75</v>
      </c>
      <c r="G6" s="5" t="s">
        <v>4</v>
      </c>
    </row>
    <row r="7" spans="1:7" x14ac:dyDescent="0.25">
      <c r="A7" s="22">
        <v>1</v>
      </c>
      <c r="B7" s="8" t="s">
        <v>111</v>
      </c>
      <c r="C7" s="9">
        <v>2002</v>
      </c>
      <c r="D7" s="392" t="s">
        <v>112</v>
      </c>
      <c r="E7" s="64">
        <v>7900</v>
      </c>
      <c r="F7" s="101">
        <f t="shared" ref="F7:F27" si="0">E7*1000/11260</f>
        <v>701.59857904085254</v>
      </c>
      <c r="G7" s="416" t="s">
        <v>113</v>
      </c>
    </row>
    <row r="8" spans="1:7" ht="18" customHeight="1" x14ac:dyDescent="0.25">
      <c r="A8" s="94">
        <v>2</v>
      </c>
      <c r="B8" s="8" t="s">
        <v>116</v>
      </c>
      <c r="C8" s="9">
        <v>2004</v>
      </c>
      <c r="D8" s="321" t="s">
        <v>112</v>
      </c>
      <c r="E8" s="64">
        <v>7250</v>
      </c>
      <c r="F8" s="101">
        <f t="shared" si="0"/>
        <v>643.87211367673183</v>
      </c>
      <c r="G8" s="416" t="s">
        <v>113</v>
      </c>
    </row>
    <row r="9" spans="1:7" x14ac:dyDescent="0.25">
      <c r="A9" s="94">
        <v>3</v>
      </c>
      <c r="B9" s="8" t="s">
        <v>119</v>
      </c>
      <c r="C9" s="9">
        <v>2010</v>
      </c>
      <c r="D9" s="392" t="s">
        <v>16</v>
      </c>
      <c r="E9" s="64">
        <v>5140</v>
      </c>
      <c r="F9" s="101">
        <f t="shared" si="0"/>
        <v>456.48312611012432</v>
      </c>
      <c r="G9" s="417" t="s">
        <v>45</v>
      </c>
    </row>
    <row r="10" spans="1:7" x14ac:dyDescent="0.25">
      <c r="A10" s="94">
        <v>4</v>
      </c>
      <c r="B10" s="8" t="s">
        <v>124</v>
      </c>
      <c r="C10" s="9">
        <v>2010</v>
      </c>
      <c r="D10" s="392" t="s">
        <v>16</v>
      </c>
      <c r="E10" s="64">
        <v>4650</v>
      </c>
      <c r="F10" s="101">
        <f t="shared" si="0"/>
        <v>412.96625222024869</v>
      </c>
      <c r="G10" s="417" t="s">
        <v>56</v>
      </c>
    </row>
    <row r="11" spans="1:7" x14ac:dyDescent="0.25">
      <c r="A11" s="94">
        <v>5</v>
      </c>
      <c r="B11" s="8" t="s">
        <v>118</v>
      </c>
      <c r="C11" s="9">
        <v>2012</v>
      </c>
      <c r="D11" s="392" t="s">
        <v>12</v>
      </c>
      <c r="E11" s="64">
        <v>4600</v>
      </c>
      <c r="F11" s="101">
        <f t="shared" si="0"/>
        <v>408.52575488454704</v>
      </c>
      <c r="G11" s="417" t="s">
        <v>13</v>
      </c>
    </row>
    <row r="12" spans="1:7" x14ac:dyDescent="0.25">
      <c r="A12" s="94">
        <v>6</v>
      </c>
      <c r="B12" s="8" t="s">
        <v>117</v>
      </c>
      <c r="C12" s="9">
        <v>2006</v>
      </c>
      <c r="D12" s="392" t="s">
        <v>7</v>
      </c>
      <c r="E12" s="64">
        <v>4580</v>
      </c>
      <c r="F12" s="101">
        <f t="shared" si="0"/>
        <v>406.74955595026643</v>
      </c>
      <c r="G12" s="417" t="s">
        <v>94</v>
      </c>
    </row>
    <row r="13" spans="1:7" x14ac:dyDescent="0.25">
      <c r="A13" s="94">
        <v>7</v>
      </c>
      <c r="B13" s="8" t="s">
        <v>120</v>
      </c>
      <c r="C13" s="9">
        <v>2009</v>
      </c>
      <c r="D13" s="392" t="s">
        <v>16</v>
      </c>
      <c r="E13" s="64">
        <v>4540</v>
      </c>
      <c r="F13" s="101">
        <f t="shared" si="0"/>
        <v>403.19715808170514</v>
      </c>
      <c r="G13" s="418" t="s">
        <v>56</v>
      </c>
    </row>
    <row r="14" spans="1:7" x14ac:dyDescent="0.25">
      <c r="A14" s="94">
        <v>8</v>
      </c>
      <c r="B14" s="8" t="s">
        <v>126</v>
      </c>
      <c r="C14" s="9">
        <v>2009</v>
      </c>
      <c r="D14" s="392" t="s">
        <v>16</v>
      </c>
      <c r="E14" s="64">
        <v>4170</v>
      </c>
      <c r="F14" s="101">
        <f t="shared" si="0"/>
        <v>370.33747779751332</v>
      </c>
      <c r="G14" s="417" t="s">
        <v>45</v>
      </c>
    </row>
    <row r="15" spans="1:7" ht="17.25" customHeight="1" x14ac:dyDescent="0.25">
      <c r="A15" s="94">
        <v>9</v>
      </c>
      <c r="B15" s="8" t="s">
        <v>121</v>
      </c>
      <c r="C15" s="9">
        <v>2010</v>
      </c>
      <c r="D15" s="392" t="s">
        <v>16</v>
      </c>
      <c r="E15" s="64">
        <v>4130</v>
      </c>
      <c r="F15" s="101">
        <f t="shared" si="0"/>
        <v>366.78507992895203</v>
      </c>
      <c r="G15" s="417" t="s">
        <v>122</v>
      </c>
    </row>
    <row r="16" spans="1:7" x14ac:dyDescent="0.25">
      <c r="A16" s="94">
        <v>10</v>
      </c>
      <c r="B16" s="8" t="s">
        <v>125</v>
      </c>
      <c r="C16" s="9">
        <v>2008</v>
      </c>
      <c r="D16" s="321" t="s">
        <v>7</v>
      </c>
      <c r="E16" s="64">
        <v>3640</v>
      </c>
      <c r="F16" s="101">
        <f t="shared" si="0"/>
        <v>323.2682060390764</v>
      </c>
      <c r="G16" s="417" t="s">
        <v>92</v>
      </c>
    </row>
    <row r="17" spans="1:7" x14ac:dyDescent="0.25">
      <c r="A17" s="94">
        <v>11</v>
      </c>
      <c r="B17" s="8" t="s">
        <v>128</v>
      </c>
      <c r="C17" s="9">
        <v>2012</v>
      </c>
      <c r="D17" s="392" t="s">
        <v>12</v>
      </c>
      <c r="E17" s="64">
        <v>2970</v>
      </c>
      <c r="F17" s="101">
        <f t="shared" si="0"/>
        <v>263.76554174067496</v>
      </c>
      <c r="G17" s="417" t="s">
        <v>92</v>
      </c>
    </row>
    <row r="18" spans="1:7" x14ac:dyDescent="0.25">
      <c r="A18" s="94">
        <v>12</v>
      </c>
      <c r="B18" s="8" t="s">
        <v>129</v>
      </c>
      <c r="C18" s="9">
        <v>2011</v>
      </c>
      <c r="D18" s="321" t="s">
        <v>16</v>
      </c>
      <c r="E18" s="10">
        <v>2950</v>
      </c>
      <c r="F18" s="101">
        <f t="shared" si="0"/>
        <v>261.98934280639429</v>
      </c>
      <c r="G18" s="417" t="s">
        <v>130</v>
      </c>
    </row>
    <row r="19" spans="1:7" x14ac:dyDescent="0.25">
      <c r="A19" s="94">
        <v>13</v>
      </c>
      <c r="B19" s="8" t="s">
        <v>131</v>
      </c>
      <c r="C19" s="392">
        <v>2011</v>
      </c>
      <c r="D19" s="321" t="s">
        <v>16</v>
      </c>
      <c r="E19" s="10">
        <v>2480</v>
      </c>
      <c r="F19" s="101">
        <f t="shared" si="0"/>
        <v>220.24866785079928</v>
      </c>
      <c r="G19" s="417" t="s">
        <v>130</v>
      </c>
    </row>
    <row r="20" spans="1:7" x14ac:dyDescent="0.25">
      <c r="A20" s="94">
        <v>14</v>
      </c>
      <c r="B20" s="8" t="s">
        <v>133</v>
      </c>
      <c r="C20" s="9">
        <v>2013</v>
      </c>
      <c r="D20" s="321" t="s">
        <v>12</v>
      </c>
      <c r="E20" s="64">
        <v>1730</v>
      </c>
      <c r="F20" s="101">
        <f t="shared" si="0"/>
        <v>153.64120781527532</v>
      </c>
      <c r="G20" s="417" t="s">
        <v>33</v>
      </c>
    </row>
    <row r="21" spans="1:7" x14ac:dyDescent="0.25">
      <c r="A21" s="94">
        <v>15</v>
      </c>
      <c r="B21" s="8" t="s">
        <v>138</v>
      </c>
      <c r="C21" s="9">
        <v>2015</v>
      </c>
      <c r="D21" s="321" t="s">
        <v>21</v>
      </c>
      <c r="E21" s="64">
        <v>1690</v>
      </c>
      <c r="F21" s="101">
        <f t="shared" si="0"/>
        <v>150.08880994671404</v>
      </c>
      <c r="G21" s="417" t="s">
        <v>33</v>
      </c>
    </row>
    <row r="22" spans="1:7" x14ac:dyDescent="0.25">
      <c r="A22" s="94">
        <v>25</v>
      </c>
      <c r="B22" s="8" t="s">
        <v>134</v>
      </c>
      <c r="C22" s="9">
        <v>2016</v>
      </c>
      <c r="D22" s="392" t="s">
        <v>29</v>
      </c>
      <c r="E22" s="64">
        <v>1630</v>
      </c>
      <c r="F22" s="101">
        <f t="shared" si="0"/>
        <v>144.76021314387211</v>
      </c>
      <c r="G22" s="417" t="s">
        <v>135</v>
      </c>
    </row>
    <row r="23" spans="1:7" x14ac:dyDescent="0.25">
      <c r="A23" s="94">
        <v>16</v>
      </c>
      <c r="B23" s="8" t="s">
        <v>132</v>
      </c>
      <c r="C23" s="9">
        <v>2014</v>
      </c>
      <c r="D23" s="392" t="s">
        <v>21</v>
      </c>
      <c r="E23" s="10">
        <v>1370</v>
      </c>
      <c r="F23" s="101">
        <f t="shared" si="0"/>
        <v>121.66962699822381</v>
      </c>
      <c r="G23" s="417" t="s">
        <v>41</v>
      </c>
    </row>
    <row r="24" spans="1:7" x14ac:dyDescent="0.25">
      <c r="A24" s="94">
        <v>17</v>
      </c>
      <c r="B24" s="8" t="s">
        <v>136</v>
      </c>
      <c r="C24" s="9">
        <v>2012</v>
      </c>
      <c r="D24" s="392" t="s">
        <v>12</v>
      </c>
      <c r="E24" s="64">
        <v>1310</v>
      </c>
      <c r="F24" s="101">
        <f t="shared" si="0"/>
        <v>116.34103019538188</v>
      </c>
      <c r="G24" s="417" t="s">
        <v>130</v>
      </c>
    </row>
    <row r="25" spans="1:7" x14ac:dyDescent="0.25">
      <c r="A25" s="94">
        <v>18</v>
      </c>
      <c r="B25" s="8" t="s">
        <v>142</v>
      </c>
      <c r="C25" s="9">
        <v>2016</v>
      </c>
      <c r="D25" s="392" t="s">
        <v>29</v>
      </c>
      <c r="E25" s="10">
        <v>1250</v>
      </c>
      <c r="F25" s="101">
        <f t="shared" si="0"/>
        <v>111.01243339253996</v>
      </c>
      <c r="G25" s="417" t="s">
        <v>42</v>
      </c>
    </row>
    <row r="26" spans="1:7" x14ac:dyDescent="0.25">
      <c r="A26" s="94">
        <v>19</v>
      </c>
      <c r="B26" s="8" t="s">
        <v>139</v>
      </c>
      <c r="C26" s="9">
        <v>2013</v>
      </c>
      <c r="D26" s="321" t="s">
        <v>12</v>
      </c>
      <c r="E26" s="64">
        <v>1040</v>
      </c>
      <c r="F26" s="101">
        <f t="shared" si="0"/>
        <v>92.362344582593252</v>
      </c>
      <c r="G26" s="417" t="s">
        <v>135</v>
      </c>
    </row>
    <row r="27" spans="1:7" x14ac:dyDescent="0.25">
      <c r="A27" s="94">
        <v>20</v>
      </c>
      <c r="B27" s="8" t="s">
        <v>140</v>
      </c>
      <c r="C27" s="9">
        <v>2016</v>
      </c>
      <c r="D27" s="392" t="s">
        <v>29</v>
      </c>
      <c r="E27" s="10">
        <v>680</v>
      </c>
      <c r="F27" s="101">
        <f t="shared" si="0"/>
        <v>60.390763765541742</v>
      </c>
      <c r="G27" s="417" t="s">
        <v>42</v>
      </c>
    </row>
    <row r="28" spans="1:7" x14ac:dyDescent="0.25">
      <c r="A28" s="449" t="s">
        <v>144</v>
      </c>
      <c r="B28" s="450"/>
      <c r="C28" s="450"/>
      <c r="D28" s="450"/>
      <c r="E28" s="450"/>
      <c r="F28" s="450"/>
      <c r="G28" s="450"/>
    </row>
    <row r="29" spans="1:7" ht="15.75" customHeight="1" x14ac:dyDescent="0.25">
      <c r="A29" s="22">
        <v>21</v>
      </c>
      <c r="B29" s="8" t="s">
        <v>123</v>
      </c>
      <c r="C29" s="9">
        <v>2004</v>
      </c>
      <c r="D29" s="9" t="s">
        <v>112</v>
      </c>
      <c r="E29" s="95" t="s">
        <v>58</v>
      </c>
      <c r="F29" s="451" t="s">
        <v>182</v>
      </c>
      <c r="G29" s="452"/>
    </row>
    <row r="30" spans="1:7" ht="15.75" customHeight="1" x14ac:dyDescent="0.25">
      <c r="A30" s="22">
        <v>22</v>
      </c>
      <c r="B30" s="8" t="s">
        <v>127</v>
      </c>
      <c r="C30" s="9">
        <v>2009</v>
      </c>
      <c r="D30" s="9" t="s">
        <v>16</v>
      </c>
      <c r="E30" s="57" t="s">
        <v>58</v>
      </c>
      <c r="F30" s="98" t="e">
        <f>E30*1000/11260</f>
        <v>#VALUE!</v>
      </c>
      <c r="G30" s="100" t="s">
        <v>48</v>
      </c>
    </row>
    <row r="31" spans="1:7" ht="15.75" customHeight="1" x14ac:dyDescent="0.25">
      <c r="A31" s="22">
        <v>23</v>
      </c>
      <c r="B31" s="8" t="s">
        <v>114</v>
      </c>
      <c r="C31" s="9">
        <v>1986</v>
      </c>
      <c r="D31" s="9" t="s">
        <v>112</v>
      </c>
      <c r="E31" s="56" t="s">
        <v>58</v>
      </c>
      <c r="F31" s="98" t="e">
        <f>E31*1000/11260</f>
        <v>#VALUE!</v>
      </c>
      <c r="G31" s="148" t="s">
        <v>115</v>
      </c>
    </row>
    <row r="32" spans="1:7" ht="15.75" customHeight="1" x14ac:dyDescent="0.25">
      <c r="A32" s="22">
        <v>24</v>
      </c>
      <c r="B32" s="8" t="s">
        <v>141</v>
      </c>
      <c r="C32" s="9">
        <v>2016</v>
      </c>
      <c r="D32" s="9" t="s">
        <v>29</v>
      </c>
      <c r="E32" s="95" t="s">
        <v>58</v>
      </c>
      <c r="F32" s="98" t="e">
        <f>E32*1000/11260</f>
        <v>#VALUE!</v>
      </c>
      <c r="G32" s="148" t="s">
        <v>115</v>
      </c>
    </row>
    <row r="33" spans="1:7" ht="15.75" customHeight="1" x14ac:dyDescent="0.25">
      <c r="A33" s="22">
        <v>25</v>
      </c>
      <c r="B33" s="8" t="s">
        <v>137</v>
      </c>
      <c r="C33" s="9">
        <v>2014</v>
      </c>
      <c r="D33" s="9" t="s">
        <v>21</v>
      </c>
      <c r="E33" s="95" t="s">
        <v>58</v>
      </c>
      <c r="F33" s="98" t="e">
        <f>E33*1000/11260</f>
        <v>#VALUE!</v>
      </c>
      <c r="G33" s="148" t="s">
        <v>115</v>
      </c>
    </row>
    <row r="34" spans="1:7" x14ac:dyDescent="0.25">
      <c r="A34" s="14"/>
      <c r="B34" s="55" t="s">
        <v>258</v>
      </c>
    </row>
    <row r="35" spans="1:7" x14ac:dyDescent="0.25">
      <c r="B35" s="2" t="s">
        <v>259</v>
      </c>
    </row>
    <row r="36" spans="1:7" x14ac:dyDescent="0.25">
      <c r="B36" s="2" t="s">
        <v>72</v>
      </c>
      <c r="F36" s="2" t="s">
        <v>143</v>
      </c>
    </row>
    <row r="37" spans="1:7" x14ac:dyDescent="0.25">
      <c r="B37" s="2" t="s">
        <v>419</v>
      </c>
      <c r="F37" s="2"/>
    </row>
    <row r="38" spans="1:7" x14ac:dyDescent="0.25">
      <c r="F38" s="2"/>
    </row>
    <row r="39" spans="1:7" x14ac:dyDescent="0.25">
      <c r="F39" s="2"/>
    </row>
    <row r="40" spans="1:7" x14ac:dyDescent="0.25">
      <c r="F40" s="2"/>
    </row>
    <row r="41" spans="1:7" x14ac:dyDescent="0.25">
      <c r="F41" s="2"/>
    </row>
    <row r="42" spans="1:7" x14ac:dyDescent="0.25">
      <c r="F42" s="2"/>
    </row>
    <row r="43" spans="1:7" x14ac:dyDescent="0.25">
      <c r="F43" s="2"/>
    </row>
    <row r="44" spans="1:7" x14ac:dyDescent="0.25">
      <c r="F44" s="2"/>
    </row>
    <row r="45" spans="1:7" x14ac:dyDescent="0.25">
      <c r="F45" s="2"/>
    </row>
    <row r="46" spans="1:7" x14ac:dyDescent="0.25">
      <c r="F46" s="2"/>
    </row>
    <row r="47" spans="1:7" x14ac:dyDescent="0.25">
      <c r="F47" s="2"/>
    </row>
    <row r="48" spans="1:7" x14ac:dyDescent="0.25">
      <c r="B48" s="14"/>
      <c r="F48" s="2"/>
    </row>
    <row r="49" spans="1:7" x14ac:dyDescent="0.25">
      <c r="F49" s="2"/>
    </row>
    <row r="50" spans="1:7" ht="15.75" customHeight="1" x14ac:dyDescent="0.25">
      <c r="F50" s="58"/>
      <c r="G50" s="32"/>
    </row>
    <row r="51" spans="1:7" ht="15.75" customHeight="1" x14ac:dyDescent="0.25">
      <c r="B51" s="419" t="s">
        <v>420</v>
      </c>
      <c r="C51" s="419"/>
      <c r="D51" s="419"/>
      <c r="E51" s="419"/>
      <c r="F51" s="419"/>
      <c r="G51" s="419"/>
    </row>
    <row r="52" spans="1:7" ht="15.75" customHeight="1" x14ac:dyDescent="0.3">
      <c r="C52" s="84"/>
      <c r="D52" s="17" t="s">
        <v>54</v>
      </c>
      <c r="E52" s="84"/>
      <c r="F52" s="84"/>
    </row>
    <row r="53" spans="1:7" ht="15.75" customHeight="1" x14ac:dyDescent="0.3">
      <c r="C53" s="84"/>
      <c r="D53" s="17" t="s">
        <v>96</v>
      </c>
      <c r="E53" s="84"/>
      <c r="F53" s="84"/>
    </row>
    <row r="54" spans="1:7" ht="15.75" customHeight="1" x14ac:dyDescent="0.25">
      <c r="A54" s="46" t="s">
        <v>46</v>
      </c>
      <c r="B54" s="390" t="s">
        <v>47</v>
      </c>
      <c r="C54" s="5" t="s">
        <v>0</v>
      </c>
      <c r="D54" s="5" t="s">
        <v>418</v>
      </c>
      <c r="E54" s="65" t="s">
        <v>1</v>
      </c>
      <c r="F54" s="42" t="s">
        <v>3</v>
      </c>
      <c r="G54" s="44" t="s">
        <v>4</v>
      </c>
    </row>
    <row r="55" spans="1:7" ht="15.75" customHeight="1" x14ac:dyDescent="0.25">
      <c r="A55" s="296">
        <v>1</v>
      </c>
      <c r="B55" s="8" t="s">
        <v>119</v>
      </c>
      <c r="C55" s="9">
        <v>2010</v>
      </c>
      <c r="D55" s="392" t="s">
        <v>16</v>
      </c>
      <c r="E55" s="64">
        <v>5140</v>
      </c>
      <c r="F55" s="101">
        <f t="shared" ref="F55:F73" si="1">E55*1000/11260</f>
        <v>456.48312611012432</v>
      </c>
      <c r="G55" s="417" t="s">
        <v>45</v>
      </c>
    </row>
    <row r="56" spans="1:7" ht="15.75" customHeight="1" x14ac:dyDescent="0.25">
      <c r="A56" s="296">
        <v>2</v>
      </c>
      <c r="B56" s="8" t="s">
        <v>124</v>
      </c>
      <c r="C56" s="9">
        <v>2010</v>
      </c>
      <c r="D56" s="392" t="s">
        <v>16</v>
      </c>
      <c r="E56" s="64">
        <v>4650</v>
      </c>
      <c r="F56" s="101">
        <f t="shared" si="1"/>
        <v>412.96625222024869</v>
      </c>
      <c r="G56" s="417" t="s">
        <v>56</v>
      </c>
    </row>
    <row r="57" spans="1:7" ht="15.75" customHeight="1" x14ac:dyDescent="0.25">
      <c r="A57" s="296">
        <v>3</v>
      </c>
      <c r="B57" s="8" t="s">
        <v>118</v>
      </c>
      <c r="C57" s="9">
        <v>2012</v>
      </c>
      <c r="D57" s="392" t="s">
        <v>12</v>
      </c>
      <c r="E57" s="64">
        <v>4600</v>
      </c>
      <c r="F57" s="101">
        <f t="shared" si="1"/>
        <v>408.52575488454704</v>
      </c>
      <c r="G57" s="417" t="s">
        <v>13</v>
      </c>
    </row>
    <row r="58" spans="1:7" ht="15.75" customHeight="1" x14ac:dyDescent="0.25">
      <c r="A58" s="296">
        <v>4</v>
      </c>
      <c r="B58" s="8" t="s">
        <v>117</v>
      </c>
      <c r="C58" s="9">
        <v>2006</v>
      </c>
      <c r="D58" s="392" t="s">
        <v>7</v>
      </c>
      <c r="E58" s="64">
        <v>4580</v>
      </c>
      <c r="F58" s="101">
        <f t="shared" si="1"/>
        <v>406.74955595026643</v>
      </c>
      <c r="G58" s="417" t="s">
        <v>94</v>
      </c>
    </row>
    <row r="59" spans="1:7" ht="15.75" customHeight="1" x14ac:dyDescent="0.25">
      <c r="A59" s="296">
        <v>5</v>
      </c>
      <c r="B59" s="8" t="s">
        <v>120</v>
      </c>
      <c r="C59" s="9">
        <v>2009</v>
      </c>
      <c r="D59" s="392" t="s">
        <v>16</v>
      </c>
      <c r="E59" s="64">
        <v>4540</v>
      </c>
      <c r="F59" s="101">
        <f t="shared" si="1"/>
        <v>403.19715808170514</v>
      </c>
      <c r="G59" s="418" t="s">
        <v>56</v>
      </c>
    </row>
    <row r="60" spans="1:7" ht="15.75" customHeight="1" x14ac:dyDescent="0.25">
      <c r="A60" s="296">
        <v>6</v>
      </c>
      <c r="B60" s="8" t="s">
        <v>126</v>
      </c>
      <c r="C60" s="9">
        <v>2009</v>
      </c>
      <c r="D60" s="392" t="s">
        <v>16</v>
      </c>
      <c r="E60" s="64">
        <v>4170</v>
      </c>
      <c r="F60" s="101">
        <f t="shared" si="1"/>
        <v>370.33747779751332</v>
      </c>
      <c r="G60" s="417" t="s">
        <v>45</v>
      </c>
    </row>
    <row r="61" spans="1:7" ht="15.75" customHeight="1" x14ac:dyDescent="0.25">
      <c r="A61" s="296">
        <v>7</v>
      </c>
      <c r="B61" s="8" t="s">
        <v>121</v>
      </c>
      <c r="C61" s="9">
        <v>2010</v>
      </c>
      <c r="D61" s="392" t="s">
        <v>16</v>
      </c>
      <c r="E61" s="64">
        <v>4130</v>
      </c>
      <c r="F61" s="101">
        <f t="shared" si="1"/>
        <v>366.78507992895203</v>
      </c>
      <c r="G61" s="417" t="s">
        <v>122</v>
      </c>
    </row>
    <row r="62" spans="1:7" ht="15.75" customHeight="1" x14ac:dyDescent="0.25">
      <c r="A62" s="296">
        <v>8</v>
      </c>
      <c r="B62" s="8" t="s">
        <v>125</v>
      </c>
      <c r="C62" s="9">
        <v>2008</v>
      </c>
      <c r="D62" s="321" t="s">
        <v>7</v>
      </c>
      <c r="E62" s="64">
        <v>3640</v>
      </c>
      <c r="F62" s="101">
        <f t="shared" si="1"/>
        <v>323.2682060390764</v>
      </c>
      <c r="G62" s="417" t="s">
        <v>92</v>
      </c>
    </row>
    <row r="63" spans="1:7" ht="15.75" customHeight="1" x14ac:dyDescent="0.25">
      <c r="A63" s="296">
        <v>9</v>
      </c>
      <c r="B63" s="8" t="s">
        <v>128</v>
      </c>
      <c r="C63" s="9">
        <v>2012</v>
      </c>
      <c r="D63" s="392" t="s">
        <v>12</v>
      </c>
      <c r="E63" s="64">
        <v>2970</v>
      </c>
      <c r="F63" s="101">
        <f t="shared" si="1"/>
        <v>263.76554174067496</v>
      </c>
      <c r="G63" s="417" t="s">
        <v>92</v>
      </c>
    </row>
    <row r="64" spans="1:7" ht="15.75" customHeight="1" x14ac:dyDescent="0.25">
      <c r="A64" s="296">
        <v>10</v>
      </c>
      <c r="B64" s="8" t="s">
        <v>129</v>
      </c>
      <c r="C64" s="9">
        <v>2011</v>
      </c>
      <c r="D64" s="321" t="s">
        <v>16</v>
      </c>
      <c r="E64" s="10">
        <v>2950</v>
      </c>
      <c r="F64" s="101">
        <f t="shared" si="1"/>
        <v>261.98934280639429</v>
      </c>
      <c r="G64" s="417" t="s">
        <v>130</v>
      </c>
    </row>
    <row r="65" spans="1:7" ht="15.75" customHeight="1" x14ac:dyDescent="0.25">
      <c r="A65" s="296">
        <v>11</v>
      </c>
      <c r="B65" s="8" t="s">
        <v>131</v>
      </c>
      <c r="C65" s="392">
        <v>2011</v>
      </c>
      <c r="D65" s="321" t="s">
        <v>16</v>
      </c>
      <c r="E65" s="10">
        <v>2480</v>
      </c>
      <c r="F65" s="101">
        <f t="shared" si="1"/>
        <v>220.24866785079928</v>
      </c>
      <c r="G65" s="417" t="s">
        <v>130</v>
      </c>
    </row>
    <row r="66" spans="1:7" ht="15.75" customHeight="1" x14ac:dyDescent="0.25">
      <c r="A66" s="296">
        <v>12</v>
      </c>
      <c r="B66" s="8" t="s">
        <v>133</v>
      </c>
      <c r="C66" s="9">
        <v>2013</v>
      </c>
      <c r="D66" s="321" t="s">
        <v>12</v>
      </c>
      <c r="E66" s="64">
        <v>1730</v>
      </c>
      <c r="F66" s="101">
        <f t="shared" si="1"/>
        <v>153.64120781527532</v>
      </c>
      <c r="G66" s="417" t="s">
        <v>33</v>
      </c>
    </row>
    <row r="67" spans="1:7" ht="15.75" customHeight="1" x14ac:dyDescent="0.25">
      <c r="A67" s="296">
        <v>13</v>
      </c>
      <c r="B67" s="8" t="s">
        <v>138</v>
      </c>
      <c r="C67" s="9">
        <v>2015</v>
      </c>
      <c r="D67" s="321" t="s">
        <v>21</v>
      </c>
      <c r="E67" s="64">
        <v>1690</v>
      </c>
      <c r="F67" s="101">
        <f t="shared" si="1"/>
        <v>150.08880994671404</v>
      </c>
      <c r="G67" s="417" t="s">
        <v>33</v>
      </c>
    </row>
    <row r="68" spans="1:7" ht="15.75" customHeight="1" x14ac:dyDescent="0.25">
      <c r="A68" s="296">
        <v>14</v>
      </c>
      <c r="B68" s="8" t="s">
        <v>134</v>
      </c>
      <c r="C68" s="9">
        <v>2016</v>
      </c>
      <c r="D68" s="392" t="s">
        <v>29</v>
      </c>
      <c r="E68" s="64">
        <v>1630</v>
      </c>
      <c r="F68" s="101">
        <f t="shared" si="1"/>
        <v>144.76021314387211</v>
      </c>
      <c r="G68" s="417" t="s">
        <v>135</v>
      </c>
    </row>
    <row r="69" spans="1:7" ht="15.75" customHeight="1" x14ac:dyDescent="0.25">
      <c r="A69" s="296">
        <v>15</v>
      </c>
      <c r="B69" s="8" t="s">
        <v>132</v>
      </c>
      <c r="C69" s="9">
        <v>2014</v>
      </c>
      <c r="D69" s="392" t="s">
        <v>21</v>
      </c>
      <c r="E69" s="10">
        <v>1370</v>
      </c>
      <c r="F69" s="101">
        <f t="shared" si="1"/>
        <v>121.66962699822381</v>
      </c>
      <c r="G69" s="417" t="s">
        <v>41</v>
      </c>
    </row>
    <row r="70" spans="1:7" ht="15.75" customHeight="1" x14ac:dyDescent="0.25">
      <c r="A70" s="296">
        <v>16</v>
      </c>
      <c r="B70" s="8" t="s">
        <v>136</v>
      </c>
      <c r="C70" s="9">
        <v>2012</v>
      </c>
      <c r="D70" s="392" t="s">
        <v>12</v>
      </c>
      <c r="E70" s="64">
        <v>1310</v>
      </c>
      <c r="F70" s="101">
        <f t="shared" si="1"/>
        <v>116.34103019538188</v>
      </c>
      <c r="G70" s="417" t="s">
        <v>130</v>
      </c>
    </row>
    <row r="71" spans="1:7" ht="15.75" customHeight="1" x14ac:dyDescent="0.25">
      <c r="A71" s="296">
        <v>17</v>
      </c>
      <c r="B71" s="8" t="s">
        <v>142</v>
      </c>
      <c r="C71" s="9">
        <v>2016</v>
      </c>
      <c r="D71" s="392" t="s">
        <v>29</v>
      </c>
      <c r="E71" s="10">
        <v>1250</v>
      </c>
      <c r="F71" s="101">
        <f t="shared" si="1"/>
        <v>111.01243339253996</v>
      </c>
      <c r="G71" s="417" t="s">
        <v>42</v>
      </c>
    </row>
    <row r="72" spans="1:7" ht="15.75" customHeight="1" x14ac:dyDescent="0.25">
      <c r="A72" s="296">
        <v>18</v>
      </c>
      <c r="B72" s="8" t="s">
        <v>139</v>
      </c>
      <c r="C72" s="9">
        <v>2013</v>
      </c>
      <c r="D72" s="321" t="s">
        <v>12</v>
      </c>
      <c r="E72" s="64">
        <v>1040</v>
      </c>
      <c r="F72" s="101">
        <f t="shared" si="1"/>
        <v>92.362344582593252</v>
      </c>
      <c r="G72" s="417" t="s">
        <v>135</v>
      </c>
    </row>
    <row r="73" spans="1:7" ht="19.5" customHeight="1" x14ac:dyDescent="0.25">
      <c r="A73" s="296">
        <v>19</v>
      </c>
      <c r="B73" s="8" t="s">
        <v>140</v>
      </c>
      <c r="C73" s="9">
        <v>2016</v>
      </c>
      <c r="D73" s="392" t="s">
        <v>29</v>
      </c>
      <c r="E73" s="10">
        <v>680</v>
      </c>
      <c r="F73" s="101">
        <f t="shared" si="1"/>
        <v>60.390763765541742</v>
      </c>
      <c r="G73" s="417" t="s">
        <v>42</v>
      </c>
    </row>
    <row r="74" spans="1:7" x14ac:dyDescent="0.25">
      <c r="B74" s="2" t="s">
        <v>72</v>
      </c>
      <c r="F74" s="2" t="s">
        <v>143</v>
      </c>
    </row>
    <row r="76" spans="1:7" x14ac:dyDescent="0.25">
      <c r="B76" s="419" t="s">
        <v>420</v>
      </c>
      <c r="C76" s="419"/>
      <c r="D76" s="419"/>
      <c r="E76" s="419"/>
      <c r="F76" s="419"/>
      <c r="G76" s="419"/>
    </row>
    <row r="77" spans="1:7" x14ac:dyDescent="0.25">
      <c r="C77" s="53"/>
      <c r="D77" s="53" t="s">
        <v>54</v>
      </c>
      <c r="E77" s="53"/>
      <c r="F77" s="53"/>
      <c r="G77" s="53"/>
    </row>
    <row r="78" spans="1:7" ht="18.75" x14ac:dyDescent="0.3">
      <c r="D78" s="17" t="s">
        <v>98</v>
      </c>
    </row>
    <row r="79" spans="1:7" ht="41.25" customHeight="1" x14ac:dyDescent="0.25">
      <c r="A79" s="46" t="s">
        <v>46</v>
      </c>
      <c r="B79" s="390" t="s">
        <v>47</v>
      </c>
      <c r="C79" s="5" t="s">
        <v>0</v>
      </c>
      <c r="D79" s="5" t="s">
        <v>74</v>
      </c>
      <c r="E79" s="65" t="s">
        <v>76</v>
      </c>
      <c r="F79" s="391" t="s">
        <v>75</v>
      </c>
      <c r="G79" s="5" t="s">
        <v>4</v>
      </c>
    </row>
    <row r="80" spans="1:7" ht="15" customHeight="1" x14ac:dyDescent="0.25">
      <c r="A80" s="7" t="s">
        <v>5</v>
      </c>
      <c r="B80" s="8" t="s">
        <v>119</v>
      </c>
      <c r="C80" s="9">
        <v>2010</v>
      </c>
      <c r="D80" s="9" t="s">
        <v>16</v>
      </c>
      <c r="E80" s="64">
        <v>5140</v>
      </c>
      <c r="F80" s="101">
        <f>E80*1000/10440</f>
        <v>492.33716475095787</v>
      </c>
      <c r="G80" s="100" t="s">
        <v>45</v>
      </c>
    </row>
    <row r="81" spans="1:7" ht="15" customHeight="1" x14ac:dyDescent="0.25">
      <c r="A81" s="7" t="s">
        <v>9</v>
      </c>
      <c r="B81" s="8" t="s">
        <v>124</v>
      </c>
      <c r="C81" s="9">
        <v>2010</v>
      </c>
      <c r="D81" s="9" t="s">
        <v>16</v>
      </c>
      <c r="E81" s="64">
        <v>4650</v>
      </c>
      <c r="F81" s="101">
        <f t="shared" ref="F81:F95" si="2">E81*1000/10440</f>
        <v>445.40229885057471</v>
      </c>
      <c r="G81" s="100" t="s">
        <v>56</v>
      </c>
    </row>
    <row r="82" spans="1:7" ht="15" customHeight="1" x14ac:dyDescent="0.25">
      <c r="A82" s="7" t="s">
        <v>6</v>
      </c>
      <c r="B82" s="8" t="s">
        <v>118</v>
      </c>
      <c r="C82" s="9">
        <v>2012</v>
      </c>
      <c r="D82" s="9" t="s">
        <v>12</v>
      </c>
      <c r="E82" s="64">
        <v>4600</v>
      </c>
      <c r="F82" s="101">
        <f t="shared" si="2"/>
        <v>440.61302681992339</v>
      </c>
      <c r="G82" s="100" t="s">
        <v>13</v>
      </c>
    </row>
    <row r="83" spans="1:7" ht="15" customHeight="1" x14ac:dyDescent="0.25">
      <c r="A83" s="7" t="s">
        <v>10</v>
      </c>
      <c r="B83" s="8" t="s">
        <v>120</v>
      </c>
      <c r="C83" s="9">
        <v>2009</v>
      </c>
      <c r="D83" s="9" t="s">
        <v>16</v>
      </c>
      <c r="E83" s="64">
        <v>4540</v>
      </c>
      <c r="F83" s="101">
        <f t="shared" si="2"/>
        <v>434.86590038314176</v>
      </c>
      <c r="G83" s="413" t="s">
        <v>56</v>
      </c>
    </row>
    <row r="84" spans="1:7" ht="15" customHeight="1" x14ac:dyDescent="0.25">
      <c r="A84" s="7" t="s">
        <v>14</v>
      </c>
      <c r="B84" s="8" t="s">
        <v>126</v>
      </c>
      <c r="C84" s="9">
        <v>2009</v>
      </c>
      <c r="D84" s="9" t="s">
        <v>16</v>
      </c>
      <c r="E84" s="64">
        <v>4170</v>
      </c>
      <c r="F84" s="101">
        <f t="shared" si="2"/>
        <v>399.42528735632186</v>
      </c>
      <c r="G84" s="100" t="s">
        <v>45</v>
      </c>
    </row>
    <row r="85" spans="1:7" ht="15" customHeight="1" x14ac:dyDescent="0.25">
      <c r="A85" s="7" t="s">
        <v>8</v>
      </c>
      <c r="B85" s="8" t="s">
        <v>121</v>
      </c>
      <c r="C85" s="9">
        <v>2010</v>
      </c>
      <c r="D85" s="9" t="s">
        <v>16</v>
      </c>
      <c r="E85" s="64">
        <v>4130</v>
      </c>
      <c r="F85" s="101">
        <f t="shared" si="2"/>
        <v>395.59386973180079</v>
      </c>
      <c r="G85" s="100" t="s">
        <v>122</v>
      </c>
    </row>
    <row r="86" spans="1:7" ht="15" customHeight="1" x14ac:dyDescent="0.25">
      <c r="A86" s="7" t="s">
        <v>11</v>
      </c>
      <c r="B86" s="8" t="s">
        <v>128</v>
      </c>
      <c r="C86" s="9">
        <v>2012</v>
      </c>
      <c r="D86" s="392" t="s">
        <v>12</v>
      </c>
      <c r="E86" s="64">
        <v>2970</v>
      </c>
      <c r="F86" s="101">
        <f t="shared" si="2"/>
        <v>284.48275862068965</v>
      </c>
      <c r="G86" s="100" t="s">
        <v>92</v>
      </c>
    </row>
    <row r="87" spans="1:7" ht="15" customHeight="1" x14ac:dyDescent="0.25">
      <c r="A87" s="7" t="s">
        <v>15</v>
      </c>
      <c r="B87" s="8" t="s">
        <v>129</v>
      </c>
      <c r="C87" s="9">
        <v>2011</v>
      </c>
      <c r="D87" s="321" t="s">
        <v>16</v>
      </c>
      <c r="E87" s="10">
        <v>2950</v>
      </c>
      <c r="F87" s="101">
        <f t="shared" si="2"/>
        <v>282.56704980842915</v>
      </c>
      <c r="G87" s="100" t="s">
        <v>130</v>
      </c>
    </row>
    <row r="88" spans="1:7" ht="15" customHeight="1" x14ac:dyDescent="0.25">
      <c r="A88" s="7" t="s">
        <v>17</v>
      </c>
      <c r="B88" s="8" t="s">
        <v>131</v>
      </c>
      <c r="C88" s="392">
        <v>2011</v>
      </c>
      <c r="D88" s="321" t="s">
        <v>16</v>
      </c>
      <c r="E88" s="10">
        <v>2480</v>
      </c>
      <c r="F88" s="101">
        <f t="shared" si="2"/>
        <v>237.54789272030652</v>
      </c>
      <c r="G88" s="100" t="s">
        <v>130</v>
      </c>
    </row>
    <row r="89" spans="1:7" ht="15" customHeight="1" x14ac:dyDescent="0.25">
      <c r="A89" s="7" t="s">
        <v>32</v>
      </c>
      <c r="B89" s="8" t="s">
        <v>133</v>
      </c>
      <c r="C89" s="9">
        <v>2013</v>
      </c>
      <c r="D89" s="321" t="s">
        <v>12</v>
      </c>
      <c r="E89" s="64">
        <v>1730</v>
      </c>
      <c r="F89" s="101">
        <f t="shared" si="2"/>
        <v>165.7088122605364</v>
      </c>
      <c r="G89" s="100" t="s">
        <v>33</v>
      </c>
    </row>
    <row r="90" spans="1:7" s="16" customFormat="1" ht="15" customHeight="1" x14ac:dyDescent="0.25">
      <c r="A90" s="7" t="s">
        <v>19</v>
      </c>
      <c r="B90" s="8" t="s">
        <v>138</v>
      </c>
      <c r="C90" s="9">
        <v>2015</v>
      </c>
      <c r="D90" s="321" t="s">
        <v>21</v>
      </c>
      <c r="E90" s="64">
        <v>1690</v>
      </c>
      <c r="F90" s="101">
        <f t="shared" si="2"/>
        <v>161.87739463601534</v>
      </c>
      <c r="G90" s="100" t="s">
        <v>33</v>
      </c>
    </row>
    <row r="91" spans="1:7" ht="15" customHeight="1" x14ac:dyDescent="0.25">
      <c r="A91" s="7" t="s">
        <v>20</v>
      </c>
      <c r="B91" s="8" t="s">
        <v>134</v>
      </c>
      <c r="C91" s="9">
        <v>2016</v>
      </c>
      <c r="D91" s="392" t="s">
        <v>29</v>
      </c>
      <c r="E91" s="64">
        <v>1630</v>
      </c>
      <c r="F91" s="101">
        <f t="shared" si="2"/>
        <v>156.13026819923371</v>
      </c>
      <c r="G91" s="100" t="s">
        <v>135</v>
      </c>
    </row>
    <row r="92" spans="1:7" ht="15" customHeight="1" x14ac:dyDescent="0.25">
      <c r="A92" s="7" t="s">
        <v>22</v>
      </c>
      <c r="B92" s="8" t="s">
        <v>132</v>
      </c>
      <c r="C92" s="9">
        <v>2014</v>
      </c>
      <c r="D92" s="392" t="s">
        <v>21</v>
      </c>
      <c r="E92" s="10">
        <v>1370</v>
      </c>
      <c r="F92" s="101">
        <f t="shared" si="2"/>
        <v>131.22605363984675</v>
      </c>
      <c r="G92" s="100" t="s">
        <v>41</v>
      </c>
    </row>
    <row r="93" spans="1:7" ht="15" customHeight="1" x14ac:dyDescent="0.25">
      <c r="A93" s="7" t="s">
        <v>23</v>
      </c>
      <c r="B93" s="8" t="s">
        <v>136</v>
      </c>
      <c r="C93" s="9">
        <v>2012</v>
      </c>
      <c r="D93" s="392" t="s">
        <v>12</v>
      </c>
      <c r="E93" s="64">
        <v>1310</v>
      </c>
      <c r="F93" s="101">
        <f t="shared" si="2"/>
        <v>125.47892720306514</v>
      </c>
      <c r="G93" s="100" t="s">
        <v>130</v>
      </c>
    </row>
    <row r="94" spans="1:7" ht="15" customHeight="1" x14ac:dyDescent="0.25">
      <c r="A94" s="7" t="s">
        <v>24</v>
      </c>
      <c r="B94" s="8" t="s">
        <v>142</v>
      </c>
      <c r="C94" s="9">
        <v>2016</v>
      </c>
      <c r="D94" s="392" t="s">
        <v>29</v>
      </c>
      <c r="E94" s="10">
        <v>1250</v>
      </c>
      <c r="F94" s="101">
        <f t="shared" si="2"/>
        <v>119.73180076628353</v>
      </c>
      <c r="G94" s="100" t="s">
        <v>42</v>
      </c>
    </row>
    <row r="95" spans="1:7" ht="15" customHeight="1" x14ac:dyDescent="0.25">
      <c r="A95" s="7" t="s">
        <v>26</v>
      </c>
      <c r="B95" s="8" t="s">
        <v>139</v>
      </c>
      <c r="C95" s="9">
        <v>2013</v>
      </c>
      <c r="D95" s="321" t="s">
        <v>12</v>
      </c>
      <c r="E95" s="64">
        <v>1040</v>
      </c>
      <c r="F95" s="101">
        <f t="shared" si="2"/>
        <v>99.616858237547888</v>
      </c>
      <c r="G95" s="100" t="s">
        <v>135</v>
      </c>
    </row>
    <row r="96" spans="1:7" ht="15" customHeight="1" x14ac:dyDescent="0.25">
      <c r="A96" s="7" t="s">
        <v>27</v>
      </c>
      <c r="B96" s="8" t="s">
        <v>140</v>
      </c>
      <c r="C96" s="9">
        <v>2016</v>
      </c>
      <c r="D96" s="392" t="s">
        <v>29</v>
      </c>
      <c r="E96" s="10">
        <v>680</v>
      </c>
      <c r="F96" s="101">
        <f>E96*1000/10440</f>
        <v>65.134099616858236</v>
      </c>
      <c r="G96" s="100" t="s">
        <v>42</v>
      </c>
    </row>
    <row r="97" spans="1:7" x14ac:dyDescent="0.25">
      <c r="A97" s="50"/>
      <c r="B97" s="141" t="s">
        <v>148</v>
      </c>
      <c r="C97" s="2" t="s">
        <v>73</v>
      </c>
      <c r="D97" s="83"/>
      <c r="E97" s="37"/>
      <c r="F97" s="96"/>
      <c r="G97" s="97"/>
    </row>
    <row r="98" spans="1:7" x14ac:dyDescent="0.25">
      <c r="A98" s="50"/>
      <c r="B98" s="2" t="s">
        <v>72</v>
      </c>
      <c r="F98" s="2" t="s">
        <v>149</v>
      </c>
      <c r="G98" s="97"/>
    </row>
    <row r="99" spans="1:7" x14ac:dyDescent="0.25">
      <c r="A99" s="50"/>
      <c r="B99" s="2" t="s">
        <v>419</v>
      </c>
      <c r="F99" s="2"/>
      <c r="G99" s="97"/>
    </row>
    <row r="100" spans="1:7" x14ac:dyDescent="0.25">
      <c r="A100" s="50"/>
      <c r="F100" s="2"/>
      <c r="G100" s="97"/>
    </row>
    <row r="101" spans="1:7" x14ac:dyDescent="0.25">
      <c r="A101" s="50"/>
    </row>
    <row r="102" spans="1:7" x14ac:dyDescent="0.25">
      <c r="B102" s="419" t="s">
        <v>420</v>
      </c>
      <c r="C102" s="419"/>
      <c r="D102" s="419"/>
      <c r="E102" s="419"/>
      <c r="F102" s="419"/>
      <c r="G102" s="419"/>
    </row>
    <row r="103" spans="1:7" x14ac:dyDescent="0.25">
      <c r="C103" s="53"/>
      <c r="D103" s="53" t="s">
        <v>54</v>
      </c>
      <c r="E103" s="53"/>
      <c r="F103" s="53"/>
      <c r="G103" s="53"/>
    </row>
    <row r="104" spans="1:7" ht="18.75" x14ac:dyDescent="0.3">
      <c r="C104" s="33"/>
      <c r="D104" s="17" t="s">
        <v>99</v>
      </c>
      <c r="E104" s="33"/>
      <c r="F104" s="33"/>
      <c r="G104" s="33"/>
    </row>
    <row r="105" spans="1:7" x14ac:dyDescent="0.25">
      <c r="F105" s="1"/>
    </row>
    <row r="106" spans="1:7" ht="47.25" x14ac:dyDescent="0.25">
      <c r="A106" s="46" t="s">
        <v>46</v>
      </c>
      <c r="B106" s="390" t="s">
        <v>47</v>
      </c>
      <c r="C106" s="5" t="s">
        <v>0</v>
      </c>
      <c r="D106" s="5" t="s">
        <v>74</v>
      </c>
      <c r="E106" s="65" t="s">
        <v>76</v>
      </c>
      <c r="F106" s="391" t="s">
        <v>75</v>
      </c>
      <c r="G106" s="5" t="s">
        <v>4</v>
      </c>
    </row>
    <row r="107" spans="1:7" x14ac:dyDescent="0.25">
      <c r="A107" s="8">
        <v>1</v>
      </c>
      <c r="B107" s="8" t="s">
        <v>118</v>
      </c>
      <c r="C107" s="9">
        <v>2012</v>
      </c>
      <c r="D107" s="9" t="s">
        <v>12</v>
      </c>
      <c r="E107" s="64">
        <v>4600</v>
      </c>
      <c r="F107" s="101">
        <f>E107*1000/5300</f>
        <v>867.92452830188677</v>
      </c>
      <c r="G107" s="100" t="s">
        <v>13</v>
      </c>
    </row>
    <row r="108" spans="1:7" x14ac:dyDescent="0.25">
      <c r="A108" s="8">
        <v>2</v>
      </c>
      <c r="B108" s="8" t="s">
        <v>128</v>
      </c>
      <c r="C108" s="9">
        <v>2012</v>
      </c>
      <c r="D108" s="9" t="s">
        <v>12</v>
      </c>
      <c r="E108" s="64">
        <v>2970</v>
      </c>
      <c r="F108" s="101">
        <f>E108*1000/5300</f>
        <v>560.37735849056605</v>
      </c>
      <c r="G108" s="100" t="s">
        <v>92</v>
      </c>
    </row>
    <row r="109" spans="1:7" x14ac:dyDescent="0.25">
      <c r="A109" s="8">
        <v>3</v>
      </c>
      <c r="B109" s="8" t="s">
        <v>133</v>
      </c>
      <c r="C109" s="9">
        <v>2013</v>
      </c>
      <c r="D109" s="321" t="s">
        <v>12</v>
      </c>
      <c r="E109" s="64">
        <v>1730</v>
      </c>
      <c r="F109" s="101">
        <f t="shared" ref="F109:F116" si="3">E109*1000/5300</f>
        <v>326.41509433962267</v>
      </c>
      <c r="G109" s="100" t="s">
        <v>33</v>
      </c>
    </row>
    <row r="110" spans="1:7" x14ac:dyDescent="0.25">
      <c r="A110" s="8">
        <v>4</v>
      </c>
      <c r="B110" s="8" t="s">
        <v>138</v>
      </c>
      <c r="C110" s="9">
        <v>2015</v>
      </c>
      <c r="D110" s="321" t="s">
        <v>21</v>
      </c>
      <c r="E110" s="64">
        <v>1690</v>
      </c>
      <c r="F110" s="101">
        <f t="shared" si="3"/>
        <v>318.8679245283019</v>
      </c>
      <c r="G110" s="100" t="s">
        <v>33</v>
      </c>
    </row>
    <row r="111" spans="1:7" x14ac:dyDescent="0.25">
      <c r="A111" s="8">
        <v>5</v>
      </c>
      <c r="B111" s="8" t="s">
        <v>134</v>
      </c>
      <c r="C111" s="9">
        <v>2016</v>
      </c>
      <c r="D111" s="392" t="s">
        <v>29</v>
      </c>
      <c r="E111" s="64">
        <v>1630</v>
      </c>
      <c r="F111" s="101">
        <f t="shared" si="3"/>
        <v>307.54716981132077</v>
      </c>
      <c r="G111" s="100" t="s">
        <v>135</v>
      </c>
    </row>
    <row r="112" spans="1:7" x14ac:dyDescent="0.25">
      <c r="A112" s="8">
        <v>6</v>
      </c>
      <c r="B112" s="8" t="s">
        <v>132</v>
      </c>
      <c r="C112" s="9">
        <v>2014</v>
      </c>
      <c r="D112" s="392" t="s">
        <v>21</v>
      </c>
      <c r="E112" s="10">
        <v>1370</v>
      </c>
      <c r="F112" s="101">
        <f t="shared" si="3"/>
        <v>258.49056603773585</v>
      </c>
      <c r="G112" s="100" t="s">
        <v>41</v>
      </c>
    </row>
    <row r="113" spans="1:9" x14ac:dyDescent="0.25">
      <c r="A113" s="8">
        <v>7</v>
      </c>
      <c r="B113" s="8" t="s">
        <v>136</v>
      </c>
      <c r="C113" s="9">
        <v>2012</v>
      </c>
      <c r="D113" s="392" t="s">
        <v>12</v>
      </c>
      <c r="E113" s="64">
        <v>1310</v>
      </c>
      <c r="F113" s="101">
        <f t="shared" si="3"/>
        <v>247.16981132075472</v>
      </c>
      <c r="G113" s="100" t="s">
        <v>130</v>
      </c>
    </row>
    <row r="114" spans="1:9" x14ac:dyDescent="0.25">
      <c r="A114" s="8">
        <v>8</v>
      </c>
      <c r="B114" s="8" t="s">
        <v>142</v>
      </c>
      <c r="C114" s="9">
        <v>2016</v>
      </c>
      <c r="D114" s="392" t="s">
        <v>29</v>
      </c>
      <c r="E114" s="10">
        <v>1250</v>
      </c>
      <c r="F114" s="101">
        <f t="shared" si="3"/>
        <v>235.84905660377359</v>
      </c>
      <c r="G114" s="100" t="s">
        <v>42</v>
      </c>
    </row>
    <row r="115" spans="1:9" x14ac:dyDescent="0.25">
      <c r="A115" s="8">
        <v>9</v>
      </c>
      <c r="B115" s="8" t="s">
        <v>139</v>
      </c>
      <c r="C115" s="9">
        <v>2013</v>
      </c>
      <c r="D115" s="321" t="s">
        <v>12</v>
      </c>
      <c r="E115" s="64">
        <v>1040</v>
      </c>
      <c r="F115" s="101">
        <f t="shared" si="3"/>
        <v>196.22641509433961</v>
      </c>
      <c r="G115" s="100" t="s">
        <v>135</v>
      </c>
    </row>
    <row r="116" spans="1:9" x14ac:dyDescent="0.25">
      <c r="A116" s="8">
        <v>10</v>
      </c>
      <c r="B116" s="8" t="s">
        <v>140</v>
      </c>
      <c r="C116" s="9">
        <v>2016</v>
      </c>
      <c r="D116" s="392" t="s">
        <v>29</v>
      </c>
      <c r="E116" s="10">
        <v>680</v>
      </c>
      <c r="F116" s="101">
        <f t="shared" si="3"/>
        <v>128.30188679245282</v>
      </c>
      <c r="G116" s="100" t="s">
        <v>42</v>
      </c>
    </row>
    <row r="117" spans="1:9" x14ac:dyDescent="0.25">
      <c r="B117" s="141" t="s">
        <v>220</v>
      </c>
    </row>
    <row r="118" spans="1:9" x14ac:dyDescent="0.25">
      <c r="B118" s="2" t="s">
        <v>73</v>
      </c>
      <c r="E118" s="28"/>
    </row>
    <row r="119" spans="1:9" x14ac:dyDescent="0.25">
      <c r="B119" s="2" t="s">
        <v>72</v>
      </c>
      <c r="C119" s="3"/>
      <c r="D119" s="1"/>
      <c r="E119" s="32"/>
      <c r="F119" s="2" t="s">
        <v>146</v>
      </c>
      <c r="G119" s="52"/>
    </row>
    <row r="120" spans="1:9" x14ac:dyDescent="0.25">
      <c r="B120" s="2" t="s">
        <v>419</v>
      </c>
      <c r="C120" s="3"/>
      <c r="D120" s="1"/>
      <c r="F120" s="51"/>
      <c r="G120" s="52"/>
    </row>
    <row r="121" spans="1:9" ht="15" customHeight="1" x14ac:dyDescent="0.25"/>
    <row r="122" spans="1:9" ht="15" customHeight="1" x14ac:dyDescent="0.25"/>
    <row r="123" spans="1:9" x14ac:dyDescent="0.25">
      <c r="A123" s="419" t="s">
        <v>420</v>
      </c>
      <c r="B123" s="419"/>
      <c r="C123" s="419"/>
      <c r="D123" s="419"/>
      <c r="E123" s="419"/>
      <c r="F123" s="419"/>
      <c r="G123" s="419"/>
      <c r="H123" s="308"/>
      <c r="I123" s="308"/>
    </row>
    <row r="124" spans="1:9" ht="18.75" x14ac:dyDescent="0.3">
      <c r="C124" s="84"/>
      <c r="D124" s="53" t="s">
        <v>54</v>
      </c>
      <c r="E124" s="84"/>
      <c r="F124" s="84"/>
      <c r="G124" s="84"/>
    </row>
    <row r="125" spans="1:9" ht="18.75" x14ac:dyDescent="0.3">
      <c r="C125" s="53"/>
      <c r="D125" s="17" t="s">
        <v>100</v>
      </c>
      <c r="E125" s="53"/>
      <c r="F125" s="53"/>
      <c r="G125" s="53"/>
    </row>
    <row r="126" spans="1:9" x14ac:dyDescent="0.25">
      <c r="F126" s="1"/>
    </row>
    <row r="127" spans="1:9" ht="47.25" x14ac:dyDescent="0.25">
      <c r="A127" s="46" t="s">
        <v>46</v>
      </c>
      <c r="B127" s="11" t="s">
        <v>47</v>
      </c>
      <c r="C127" s="5" t="s">
        <v>0</v>
      </c>
      <c r="D127" s="5" t="s">
        <v>74</v>
      </c>
      <c r="E127" s="65" t="s">
        <v>76</v>
      </c>
      <c r="F127" s="6" t="s">
        <v>75</v>
      </c>
      <c r="G127" s="5" t="s">
        <v>4</v>
      </c>
    </row>
    <row r="128" spans="1:9" x14ac:dyDescent="0.25">
      <c r="A128" s="8">
        <v>1</v>
      </c>
      <c r="B128" s="8" t="s">
        <v>138</v>
      </c>
      <c r="C128" s="9">
        <v>2015</v>
      </c>
      <c r="D128" s="303" t="s">
        <v>21</v>
      </c>
      <c r="E128" s="64">
        <v>1690</v>
      </c>
      <c r="F128" s="101">
        <f>E128*1000/4800</f>
        <v>352.08333333333331</v>
      </c>
      <c r="G128" s="49" t="s">
        <v>18</v>
      </c>
    </row>
    <row r="129" spans="1:7" x14ac:dyDescent="0.25">
      <c r="A129" s="8">
        <v>2</v>
      </c>
      <c r="B129" s="8" t="s">
        <v>134</v>
      </c>
      <c r="C129" s="9">
        <v>2016</v>
      </c>
      <c r="D129" s="9" t="s">
        <v>29</v>
      </c>
      <c r="E129" s="64">
        <v>1630</v>
      </c>
      <c r="F129" s="101">
        <f>E129*1000/4800</f>
        <v>339.58333333333331</v>
      </c>
      <c r="G129" s="49" t="s">
        <v>56</v>
      </c>
    </row>
    <row r="130" spans="1:7" x14ac:dyDescent="0.25">
      <c r="A130" s="8">
        <v>3</v>
      </c>
      <c r="B130" s="8" t="s">
        <v>132</v>
      </c>
      <c r="C130" s="9">
        <v>2014</v>
      </c>
      <c r="D130" s="9" t="s">
        <v>21</v>
      </c>
      <c r="E130" s="10">
        <v>1370</v>
      </c>
      <c r="F130" s="101">
        <f>E130*1000/4800</f>
        <v>285.41666666666669</v>
      </c>
      <c r="G130" s="49" t="s">
        <v>55</v>
      </c>
    </row>
    <row r="131" spans="1:7" x14ac:dyDescent="0.25">
      <c r="A131" s="8">
        <v>4</v>
      </c>
      <c r="B131" s="8" t="s">
        <v>142</v>
      </c>
      <c r="C131" s="9">
        <v>2016</v>
      </c>
      <c r="D131" s="9" t="s">
        <v>29</v>
      </c>
      <c r="E131" s="10">
        <v>1250</v>
      </c>
      <c r="F131" s="101">
        <f>E131*1000/4800</f>
        <v>260.41666666666669</v>
      </c>
      <c r="G131" s="49" t="s">
        <v>57</v>
      </c>
    </row>
    <row r="132" spans="1:7" x14ac:dyDescent="0.25">
      <c r="A132" s="8">
        <v>5</v>
      </c>
      <c r="B132" s="8" t="s">
        <v>140</v>
      </c>
      <c r="C132" s="9">
        <v>2016</v>
      </c>
      <c r="D132" s="9" t="s">
        <v>29</v>
      </c>
      <c r="E132" s="10">
        <v>680</v>
      </c>
      <c r="F132" s="101">
        <f>E132*1000/4800</f>
        <v>141.66666666666666</v>
      </c>
      <c r="G132" s="49" t="s">
        <v>39</v>
      </c>
    </row>
    <row r="133" spans="1:7" x14ac:dyDescent="0.25">
      <c r="A133" s="4"/>
    </row>
    <row r="134" spans="1:7" x14ac:dyDescent="0.25">
      <c r="A134" s="4"/>
      <c r="B134" s="18" t="s">
        <v>147</v>
      </c>
    </row>
    <row r="135" spans="1:7" x14ac:dyDescent="0.25">
      <c r="A135" s="4"/>
      <c r="B135" s="2" t="s">
        <v>73</v>
      </c>
      <c r="E135" s="2"/>
    </row>
    <row r="136" spans="1:7" ht="18.75" x14ac:dyDescent="0.3">
      <c r="B136" s="2" t="s">
        <v>53</v>
      </c>
      <c r="C136" s="19"/>
      <c r="D136" s="19"/>
      <c r="F136" s="2" t="s">
        <v>257</v>
      </c>
    </row>
    <row r="138" spans="1:7" x14ac:dyDescent="0.25">
      <c r="B138" s="2" t="s">
        <v>419</v>
      </c>
    </row>
  </sheetData>
  <sortState ref="B7:G32">
    <sortCondition descending="1" ref="E7:E32"/>
  </sortState>
  <mergeCells count="7">
    <mergeCell ref="B2:G2"/>
    <mergeCell ref="A28:G28"/>
    <mergeCell ref="F29:G29"/>
    <mergeCell ref="A123:G123"/>
    <mergeCell ref="B102:G102"/>
    <mergeCell ref="B76:G76"/>
    <mergeCell ref="B51:G51"/>
  </mergeCells>
  <pageMargins left="0.70866141732283472" right="0.11811023622047245" top="0.35433070866141736" bottom="0.35433070866141736" header="0.11811023622047245" footer="0.1181102362204724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A2C4"/>
  </sheetPr>
  <dimension ref="A1:O157"/>
  <sheetViews>
    <sheetView tabSelected="1" showWhiteSpace="0" view="pageBreakPreview" topLeftCell="A105" zoomScaleNormal="89" zoomScaleSheetLayoutView="100" workbookViewId="0">
      <selection activeCell="K113" sqref="K113"/>
    </sheetView>
  </sheetViews>
  <sheetFormatPr defaultRowHeight="15.75" x14ac:dyDescent="0.25"/>
  <cols>
    <col min="1" max="1" width="4.140625" style="36" customWidth="1"/>
    <col min="2" max="2" width="20.7109375" style="36" customWidth="1"/>
    <col min="3" max="3" width="9.28515625" style="36" customWidth="1"/>
    <col min="4" max="4" width="8.85546875" style="36" customWidth="1"/>
    <col min="5" max="5" width="16.28515625" style="77" customWidth="1"/>
    <col min="6" max="6" width="6.85546875" style="36" customWidth="1"/>
    <col min="7" max="7" width="10.28515625" style="36" customWidth="1"/>
    <col min="8" max="8" width="12.7109375" style="21" customWidth="1"/>
    <col min="9" max="9" width="10.140625" style="21" customWidth="1"/>
    <col min="10" max="10" width="11.7109375" style="21" customWidth="1"/>
    <col min="11" max="11" width="10.28515625" customWidth="1"/>
    <col min="12" max="12" width="13.140625" customWidth="1"/>
  </cols>
  <sheetData>
    <row r="1" spans="1:12" ht="18.75" customHeight="1" x14ac:dyDescent="0.25">
      <c r="A1" s="492" t="s">
        <v>420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</row>
    <row r="2" spans="1:12" x14ac:dyDescent="0.25">
      <c r="A2" s="492" t="s">
        <v>77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</row>
    <row r="3" spans="1:12" x14ac:dyDescent="0.25">
      <c r="A3" s="492" t="s">
        <v>101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</row>
    <row r="4" spans="1:12" x14ac:dyDescent="0.25">
      <c r="A4" s="66"/>
      <c r="B4" s="66"/>
      <c r="C4" s="66"/>
      <c r="D4" s="66"/>
      <c r="E4" s="66"/>
      <c r="F4" s="66"/>
      <c r="G4" s="66"/>
      <c r="H4" s="67"/>
      <c r="I4" s="67"/>
      <c r="J4" s="67"/>
      <c r="K4" s="16"/>
      <c r="L4" s="68"/>
    </row>
    <row r="5" spans="1:12" ht="15.75" customHeight="1" x14ac:dyDescent="0.25">
      <c r="A5" s="493" t="s">
        <v>78</v>
      </c>
      <c r="B5" s="459" t="s">
        <v>47</v>
      </c>
      <c r="C5" s="494" t="s">
        <v>79</v>
      </c>
      <c r="D5" s="494" t="s">
        <v>80</v>
      </c>
      <c r="E5" s="495" t="s">
        <v>81</v>
      </c>
      <c r="F5" s="495"/>
      <c r="G5" s="495"/>
      <c r="H5" s="493" t="s">
        <v>82</v>
      </c>
      <c r="I5" s="493"/>
      <c r="J5" s="493" t="s">
        <v>83</v>
      </c>
      <c r="K5" s="493"/>
      <c r="L5" s="486" t="s">
        <v>84</v>
      </c>
    </row>
    <row r="6" spans="1:12" ht="47.25" x14ac:dyDescent="0.25">
      <c r="A6" s="493"/>
      <c r="B6" s="460"/>
      <c r="C6" s="494"/>
      <c r="D6" s="494"/>
      <c r="E6" s="70" t="s">
        <v>1</v>
      </c>
      <c r="F6" s="70" t="s">
        <v>2</v>
      </c>
      <c r="G6" s="88" t="s">
        <v>85</v>
      </c>
      <c r="H6" s="70" t="s">
        <v>86</v>
      </c>
      <c r="I6" s="88" t="s">
        <v>88</v>
      </c>
      <c r="J6" s="72" t="s">
        <v>87</v>
      </c>
      <c r="K6" s="88" t="s">
        <v>88</v>
      </c>
      <c r="L6" s="486"/>
    </row>
    <row r="7" spans="1:12" x14ac:dyDescent="0.25">
      <c r="A7" s="13" t="s">
        <v>5</v>
      </c>
      <c r="B7" s="8" t="s">
        <v>111</v>
      </c>
      <c r="C7" s="9">
        <v>2002</v>
      </c>
      <c r="D7" s="9" t="s">
        <v>112</v>
      </c>
      <c r="E7" s="23" t="s">
        <v>189</v>
      </c>
      <c r="F7" s="10">
        <v>31</v>
      </c>
      <c r="G7" s="312">
        <f t="shared" ref="G7:G18" si="0">(F7+12)*1000/58.5</f>
        <v>735.04273504273499</v>
      </c>
      <c r="H7" s="64">
        <v>7900</v>
      </c>
      <c r="I7" s="101">
        <f t="shared" ref="I7:I27" si="1">H7*1000/11260</f>
        <v>701.59857904085254</v>
      </c>
      <c r="J7" s="56" t="s">
        <v>151</v>
      </c>
      <c r="K7" s="101">
        <f t="shared" ref="K7:K19" si="2">(J7-17)*1000/43.3</f>
        <v>692.84064665127028</v>
      </c>
      <c r="L7" s="93">
        <f t="shared" ref="L7:L27" si="3">G7+I7+K7</f>
        <v>2129.4819607348577</v>
      </c>
    </row>
    <row r="8" spans="1:12" x14ac:dyDescent="0.25">
      <c r="A8" s="13" t="s">
        <v>9</v>
      </c>
      <c r="B8" s="8" t="s">
        <v>116</v>
      </c>
      <c r="C8" s="9">
        <v>2004</v>
      </c>
      <c r="D8" s="303" t="s">
        <v>112</v>
      </c>
      <c r="E8" s="24" t="s">
        <v>191</v>
      </c>
      <c r="F8" s="10">
        <v>28.5</v>
      </c>
      <c r="G8" s="312">
        <f>(F8+12)*1000/58.5</f>
        <v>692.30769230769226</v>
      </c>
      <c r="H8" s="64">
        <v>7250</v>
      </c>
      <c r="I8" s="101">
        <f>H8*1000/11260</f>
        <v>643.87211367673183</v>
      </c>
      <c r="J8" s="56" t="s">
        <v>155</v>
      </c>
      <c r="K8" s="101">
        <f>(J8-17)*1000/43.3</f>
        <v>628.17551963048516</v>
      </c>
      <c r="L8" s="93">
        <f t="shared" si="3"/>
        <v>1964.3553256149094</v>
      </c>
    </row>
    <row r="9" spans="1:12" x14ac:dyDescent="0.25">
      <c r="A9" s="13" t="s">
        <v>6</v>
      </c>
      <c r="B9" s="8" t="s">
        <v>119</v>
      </c>
      <c r="C9" s="9">
        <v>2010</v>
      </c>
      <c r="D9" s="9" t="s">
        <v>16</v>
      </c>
      <c r="E9" s="270" t="s">
        <v>195</v>
      </c>
      <c r="F9" s="10">
        <v>25.5</v>
      </c>
      <c r="G9" s="312">
        <f t="shared" si="0"/>
        <v>641.02564102564099</v>
      </c>
      <c r="H9" s="64">
        <v>5140</v>
      </c>
      <c r="I9" s="101">
        <f t="shared" si="1"/>
        <v>456.48312611012432</v>
      </c>
      <c r="J9" s="56" t="s">
        <v>159</v>
      </c>
      <c r="K9" s="101">
        <f t="shared" si="2"/>
        <v>466.51270207852207</v>
      </c>
      <c r="L9" s="93">
        <f t="shared" si="3"/>
        <v>1564.0214692142874</v>
      </c>
    </row>
    <row r="10" spans="1:12" x14ac:dyDescent="0.25">
      <c r="A10" s="13" t="s">
        <v>10</v>
      </c>
      <c r="B10" s="8" t="s">
        <v>121</v>
      </c>
      <c r="C10" s="9">
        <v>2010</v>
      </c>
      <c r="D10" s="9" t="s">
        <v>16</v>
      </c>
      <c r="E10" s="109" t="s">
        <v>190</v>
      </c>
      <c r="F10" s="10">
        <v>26</v>
      </c>
      <c r="G10" s="312">
        <f t="shared" si="0"/>
        <v>649.57264957264954</v>
      </c>
      <c r="H10" s="64">
        <v>4130</v>
      </c>
      <c r="I10" s="101">
        <f t="shared" si="1"/>
        <v>366.78507992895203</v>
      </c>
      <c r="J10" s="56" t="s">
        <v>162</v>
      </c>
      <c r="K10" s="101">
        <f t="shared" si="2"/>
        <v>364.89607390300228</v>
      </c>
      <c r="L10" s="93">
        <f t="shared" si="3"/>
        <v>1381.2538034046038</v>
      </c>
    </row>
    <row r="11" spans="1:12" x14ac:dyDescent="0.25">
      <c r="A11" s="13" t="s">
        <v>14</v>
      </c>
      <c r="B11" s="8" t="s">
        <v>117</v>
      </c>
      <c r="C11" s="9">
        <v>2006</v>
      </c>
      <c r="D11" s="9" t="s">
        <v>7</v>
      </c>
      <c r="E11" s="110" t="s">
        <v>190</v>
      </c>
      <c r="F11" s="10">
        <v>26</v>
      </c>
      <c r="G11" s="312">
        <f t="shared" si="0"/>
        <v>649.57264957264954</v>
      </c>
      <c r="H11" s="64">
        <v>4580</v>
      </c>
      <c r="I11" s="101">
        <f t="shared" si="1"/>
        <v>406.74955595026643</v>
      </c>
      <c r="J11" s="56" t="s">
        <v>157</v>
      </c>
      <c r="K11" s="101">
        <f t="shared" si="2"/>
        <v>307.15935334872984</v>
      </c>
      <c r="L11" s="93">
        <f t="shared" si="3"/>
        <v>1363.4815588716458</v>
      </c>
    </row>
    <row r="12" spans="1:12" x14ac:dyDescent="0.25">
      <c r="A12" s="13" t="s">
        <v>8</v>
      </c>
      <c r="B12" s="8" t="s">
        <v>120</v>
      </c>
      <c r="C12" s="9">
        <v>2009</v>
      </c>
      <c r="D12" s="9" t="s">
        <v>16</v>
      </c>
      <c r="E12" s="23" t="s">
        <v>192</v>
      </c>
      <c r="F12" s="10">
        <v>21</v>
      </c>
      <c r="G12" s="312">
        <f t="shared" si="0"/>
        <v>564.10256410256409</v>
      </c>
      <c r="H12" s="64">
        <v>4540</v>
      </c>
      <c r="I12" s="101">
        <f t="shared" si="1"/>
        <v>403.19715808170514</v>
      </c>
      <c r="J12" s="56" t="s">
        <v>165</v>
      </c>
      <c r="K12" s="101">
        <f t="shared" si="2"/>
        <v>277.13625866050808</v>
      </c>
      <c r="L12" s="93">
        <f t="shared" si="3"/>
        <v>1244.4359808447773</v>
      </c>
    </row>
    <row r="13" spans="1:12" x14ac:dyDescent="0.25">
      <c r="A13" s="13" t="s">
        <v>11</v>
      </c>
      <c r="B13" s="8" t="s">
        <v>125</v>
      </c>
      <c r="C13" s="9">
        <v>2008</v>
      </c>
      <c r="D13" s="303" t="s">
        <v>7</v>
      </c>
      <c r="E13" s="24" t="s">
        <v>193</v>
      </c>
      <c r="F13" s="10">
        <v>21</v>
      </c>
      <c r="G13" s="312">
        <f t="shared" si="0"/>
        <v>564.10256410256409</v>
      </c>
      <c r="H13" s="64">
        <v>3640</v>
      </c>
      <c r="I13" s="101">
        <f t="shared" si="1"/>
        <v>323.2682060390764</v>
      </c>
      <c r="J13" s="56" t="s">
        <v>160</v>
      </c>
      <c r="K13" s="101">
        <f t="shared" si="2"/>
        <v>332.56351039260966</v>
      </c>
      <c r="L13" s="93">
        <f t="shared" si="3"/>
        <v>1219.9342805342501</v>
      </c>
    </row>
    <row r="14" spans="1:12" x14ac:dyDescent="0.25">
      <c r="A14" s="13" t="s">
        <v>15</v>
      </c>
      <c r="B14" s="8" t="s">
        <v>124</v>
      </c>
      <c r="C14" s="9">
        <v>2010</v>
      </c>
      <c r="D14" s="9" t="s">
        <v>16</v>
      </c>
      <c r="E14" s="106" t="s">
        <v>196</v>
      </c>
      <c r="F14" s="10">
        <v>17.5</v>
      </c>
      <c r="G14" s="312">
        <f t="shared" si="0"/>
        <v>504.27350427350427</v>
      </c>
      <c r="H14" s="64">
        <v>4650</v>
      </c>
      <c r="I14" s="101">
        <f t="shared" si="1"/>
        <v>412.96625222024869</v>
      </c>
      <c r="J14" s="56" t="s">
        <v>168</v>
      </c>
      <c r="K14" s="101">
        <f t="shared" si="2"/>
        <v>286.37413394919167</v>
      </c>
      <c r="L14" s="93">
        <f t="shared" si="3"/>
        <v>1203.6138904429447</v>
      </c>
    </row>
    <row r="15" spans="1:12" x14ac:dyDescent="0.25">
      <c r="A15" s="13" t="s">
        <v>17</v>
      </c>
      <c r="B15" s="8" t="s">
        <v>126</v>
      </c>
      <c r="C15" s="9">
        <v>2009</v>
      </c>
      <c r="D15" s="9" t="s">
        <v>16</v>
      </c>
      <c r="E15" s="24" t="s">
        <v>194</v>
      </c>
      <c r="F15" s="10">
        <v>19</v>
      </c>
      <c r="G15" s="312">
        <f t="shared" si="0"/>
        <v>529.91452991452991</v>
      </c>
      <c r="H15" s="64">
        <v>4170</v>
      </c>
      <c r="I15" s="101">
        <f t="shared" si="1"/>
        <v>370.33747779751332</v>
      </c>
      <c r="J15" s="56" t="s">
        <v>164</v>
      </c>
      <c r="K15" s="101">
        <f t="shared" si="2"/>
        <v>258.66050808314088</v>
      </c>
      <c r="L15" s="93">
        <f t="shared" si="3"/>
        <v>1158.9125157951842</v>
      </c>
    </row>
    <row r="16" spans="1:12" x14ac:dyDescent="0.25">
      <c r="A16" s="13" t="s">
        <v>32</v>
      </c>
      <c r="B16" s="8" t="s">
        <v>129</v>
      </c>
      <c r="C16" s="9">
        <v>2011</v>
      </c>
      <c r="D16" s="303" t="s">
        <v>16</v>
      </c>
      <c r="E16" s="23" t="s">
        <v>199</v>
      </c>
      <c r="F16" s="10">
        <v>11</v>
      </c>
      <c r="G16" s="312">
        <f t="shared" si="0"/>
        <v>393.16239316239319</v>
      </c>
      <c r="H16" s="10">
        <v>2950</v>
      </c>
      <c r="I16" s="101">
        <f t="shared" si="1"/>
        <v>261.98934280639429</v>
      </c>
      <c r="J16" s="56" t="s">
        <v>166</v>
      </c>
      <c r="K16" s="101">
        <f t="shared" si="2"/>
        <v>210.16166281755201</v>
      </c>
      <c r="L16" s="93">
        <f t="shared" si="3"/>
        <v>865.31339878633958</v>
      </c>
    </row>
    <row r="17" spans="1:12" ht="27.75" customHeight="1" x14ac:dyDescent="0.25">
      <c r="A17" s="152" t="s">
        <v>19</v>
      </c>
      <c r="B17" s="153" t="s">
        <v>118</v>
      </c>
      <c r="C17" s="154">
        <v>2012</v>
      </c>
      <c r="D17" s="154" t="s">
        <v>12</v>
      </c>
      <c r="E17" s="317" t="s">
        <v>263</v>
      </c>
      <c r="F17" s="155">
        <v>0</v>
      </c>
      <c r="G17" s="314">
        <f t="shared" si="0"/>
        <v>205.12820512820514</v>
      </c>
      <c r="H17" s="316">
        <v>4600</v>
      </c>
      <c r="I17" s="156">
        <f t="shared" si="1"/>
        <v>408.52575488454704</v>
      </c>
      <c r="J17" s="315" t="s">
        <v>167</v>
      </c>
      <c r="K17" s="101">
        <f t="shared" si="2"/>
        <v>170.90069284064663</v>
      </c>
      <c r="L17" s="157">
        <f t="shared" si="3"/>
        <v>784.55465285339869</v>
      </c>
    </row>
    <row r="18" spans="1:12" x14ac:dyDescent="0.25">
      <c r="A18" s="13" t="s">
        <v>20</v>
      </c>
      <c r="B18" s="8" t="s">
        <v>128</v>
      </c>
      <c r="C18" s="9">
        <v>2012</v>
      </c>
      <c r="D18" s="9" t="s">
        <v>12</v>
      </c>
      <c r="E18" s="109" t="s">
        <v>199</v>
      </c>
      <c r="F18" s="10">
        <v>11</v>
      </c>
      <c r="G18" s="312">
        <f t="shared" si="0"/>
        <v>393.16239316239319</v>
      </c>
      <c r="H18" s="64">
        <v>2970</v>
      </c>
      <c r="I18" s="101">
        <f t="shared" si="1"/>
        <v>263.76554174067496</v>
      </c>
      <c r="J18" s="56" t="s">
        <v>169</v>
      </c>
      <c r="K18" s="101">
        <f t="shared" si="2"/>
        <v>122.40184757505777</v>
      </c>
      <c r="L18" s="93">
        <f t="shared" si="3"/>
        <v>779.32978247812594</v>
      </c>
    </row>
    <row r="19" spans="1:12" x14ac:dyDescent="0.25">
      <c r="A19" s="13" t="s">
        <v>22</v>
      </c>
      <c r="B19" s="8" t="s">
        <v>131</v>
      </c>
      <c r="C19" s="12">
        <v>2011</v>
      </c>
      <c r="D19" s="303" t="s">
        <v>16</v>
      </c>
      <c r="E19" s="23" t="s">
        <v>207</v>
      </c>
      <c r="F19" s="74" t="s">
        <v>58</v>
      </c>
      <c r="G19" s="312">
        <v>0</v>
      </c>
      <c r="H19" s="10">
        <v>2480</v>
      </c>
      <c r="I19" s="101">
        <f t="shared" si="1"/>
        <v>220.24866785079928</v>
      </c>
      <c r="J19" s="56" t="s">
        <v>177</v>
      </c>
      <c r="K19" s="101">
        <f t="shared" si="2"/>
        <v>101.61662817551959</v>
      </c>
      <c r="L19" s="93">
        <f t="shared" si="3"/>
        <v>321.8652960263189</v>
      </c>
    </row>
    <row r="20" spans="1:12" x14ac:dyDescent="0.25">
      <c r="A20" s="13" t="s">
        <v>23</v>
      </c>
      <c r="B20" s="8" t="s">
        <v>133</v>
      </c>
      <c r="C20" s="9">
        <v>2013</v>
      </c>
      <c r="D20" s="303" t="s">
        <v>12</v>
      </c>
      <c r="E20" s="23" t="s">
        <v>205</v>
      </c>
      <c r="F20" s="74" t="s">
        <v>58</v>
      </c>
      <c r="G20" s="312">
        <v>0</v>
      </c>
      <c r="H20" s="64">
        <v>1730</v>
      </c>
      <c r="I20" s="101">
        <f t="shared" si="1"/>
        <v>153.64120781527532</v>
      </c>
      <c r="J20" s="56" t="s">
        <v>175</v>
      </c>
      <c r="K20" s="101">
        <v>0</v>
      </c>
      <c r="L20" s="93">
        <f t="shared" si="3"/>
        <v>153.64120781527532</v>
      </c>
    </row>
    <row r="21" spans="1:12" x14ac:dyDescent="0.25">
      <c r="A21" s="13" t="s">
        <v>24</v>
      </c>
      <c r="B21" s="8" t="s">
        <v>138</v>
      </c>
      <c r="C21" s="9">
        <v>2015</v>
      </c>
      <c r="D21" s="303" t="s">
        <v>21</v>
      </c>
      <c r="E21" s="310" t="s">
        <v>206</v>
      </c>
      <c r="F21" s="74" t="s">
        <v>58</v>
      </c>
      <c r="G21" s="312">
        <v>0</v>
      </c>
      <c r="H21" s="64">
        <v>1690</v>
      </c>
      <c r="I21" s="101">
        <f t="shared" si="1"/>
        <v>150.08880994671404</v>
      </c>
      <c r="J21" s="56" t="s">
        <v>58</v>
      </c>
      <c r="K21" s="101">
        <v>0</v>
      </c>
      <c r="L21" s="93">
        <f t="shared" si="3"/>
        <v>150.08880994671404</v>
      </c>
    </row>
    <row r="22" spans="1:12" ht="25.5" x14ac:dyDescent="0.25">
      <c r="A22" s="13" t="s">
        <v>26</v>
      </c>
      <c r="B22" s="45" t="s">
        <v>134</v>
      </c>
      <c r="C22" s="9">
        <v>2016</v>
      </c>
      <c r="D22" s="9" t="s">
        <v>29</v>
      </c>
      <c r="E22" s="317" t="s">
        <v>231</v>
      </c>
      <c r="F22" s="74" t="s">
        <v>58</v>
      </c>
      <c r="G22" s="312">
        <v>0</v>
      </c>
      <c r="H22" s="64">
        <v>1630</v>
      </c>
      <c r="I22" s="101">
        <f t="shared" si="1"/>
        <v>144.76021314387211</v>
      </c>
      <c r="J22" s="299" t="s">
        <v>58</v>
      </c>
      <c r="K22" s="101">
        <v>0</v>
      </c>
      <c r="L22" s="93">
        <f t="shared" si="3"/>
        <v>144.76021314387211</v>
      </c>
    </row>
    <row r="23" spans="1:12" x14ac:dyDescent="0.25">
      <c r="A23" s="13" t="s">
        <v>27</v>
      </c>
      <c r="B23" s="8" t="s">
        <v>132</v>
      </c>
      <c r="C23" s="9">
        <v>2014</v>
      </c>
      <c r="D23" s="9" t="s">
        <v>21</v>
      </c>
      <c r="E23" s="23" t="s">
        <v>202</v>
      </c>
      <c r="F23" s="74" t="s">
        <v>58</v>
      </c>
      <c r="G23" s="312">
        <v>0</v>
      </c>
      <c r="H23" s="10">
        <v>1370</v>
      </c>
      <c r="I23" s="101">
        <f t="shared" si="1"/>
        <v>121.66962699822381</v>
      </c>
      <c r="J23" s="56" t="s">
        <v>173</v>
      </c>
      <c r="K23" s="101">
        <v>0</v>
      </c>
      <c r="L23" s="93">
        <f t="shared" si="3"/>
        <v>121.66962699822381</v>
      </c>
    </row>
    <row r="24" spans="1:12" x14ac:dyDescent="0.25">
      <c r="A24" s="13" t="s">
        <v>28</v>
      </c>
      <c r="B24" s="8" t="s">
        <v>136</v>
      </c>
      <c r="C24" s="9">
        <v>2012</v>
      </c>
      <c r="D24" s="9" t="s">
        <v>12</v>
      </c>
      <c r="E24" s="149" t="s">
        <v>201</v>
      </c>
      <c r="F24" s="74" t="s">
        <v>58</v>
      </c>
      <c r="G24" s="312">
        <v>0</v>
      </c>
      <c r="H24" s="64">
        <v>1310</v>
      </c>
      <c r="I24" s="101">
        <f t="shared" si="1"/>
        <v>116.34103019538188</v>
      </c>
      <c r="J24" s="56" t="s">
        <v>171</v>
      </c>
      <c r="K24" s="101">
        <v>0</v>
      </c>
      <c r="L24" s="93">
        <f t="shared" si="3"/>
        <v>116.34103019538188</v>
      </c>
    </row>
    <row r="25" spans="1:12" x14ac:dyDescent="0.25">
      <c r="A25" s="13" t="s">
        <v>145</v>
      </c>
      <c r="B25" s="8" t="s">
        <v>142</v>
      </c>
      <c r="C25" s="9">
        <v>2016</v>
      </c>
      <c r="D25" s="9" t="s">
        <v>29</v>
      </c>
      <c r="E25" s="318" t="s">
        <v>204</v>
      </c>
      <c r="F25" s="74" t="s">
        <v>58</v>
      </c>
      <c r="G25" s="312">
        <v>0</v>
      </c>
      <c r="H25" s="10">
        <v>1250</v>
      </c>
      <c r="I25" s="101">
        <f t="shared" si="1"/>
        <v>111.01243339253996</v>
      </c>
      <c r="J25" s="299" t="s">
        <v>58</v>
      </c>
      <c r="K25" s="101">
        <v>0</v>
      </c>
      <c r="L25" s="93">
        <f t="shared" si="3"/>
        <v>111.01243339253996</v>
      </c>
    </row>
    <row r="26" spans="1:12" x14ac:dyDescent="0.25">
      <c r="A26" s="13" t="s">
        <v>178</v>
      </c>
      <c r="B26" s="8" t="s">
        <v>139</v>
      </c>
      <c r="C26" s="9">
        <v>2013</v>
      </c>
      <c r="D26" s="303" t="s">
        <v>12</v>
      </c>
      <c r="E26" s="23" t="s">
        <v>202</v>
      </c>
      <c r="F26" s="74" t="s">
        <v>58</v>
      </c>
      <c r="G26" s="312">
        <v>0</v>
      </c>
      <c r="H26" s="64">
        <v>1040</v>
      </c>
      <c r="I26" s="101">
        <f t="shared" si="1"/>
        <v>92.362344582593252</v>
      </c>
      <c r="J26" s="56" t="s">
        <v>172</v>
      </c>
      <c r="K26" s="101">
        <v>0</v>
      </c>
      <c r="L26" s="93">
        <f t="shared" si="3"/>
        <v>92.362344582593252</v>
      </c>
    </row>
    <row r="27" spans="1:12" x14ac:dyDescent="0.25">
      <c r="A27" s="13" t="s">
        <v>179</v>
      </c>
      <c r="B27" s="8" t="s">
        <v>140</v>
      </c>
      <c r="C27" s="9">
        <v>2016</v>
      </c>
      <c r="D27" s="9" t="s">
        <v>29</v>
      </c>
      <c r="E27" s="310" t="s">
        <v>203</v>
      </c>
      <c r="F27" s="74" t="s">
        <v>58</v>
      </c>
      <c r="G27" s="312">
        <v>0</v>
      </c>
      <c r="H27" s="10">
        <v>680</v>
      </c>
      <c r="I27" s="101">
        <f t="shared" si="1"/>
        <v>60.390763765541742</v>
      </c>
      <c r="J27" s="299" t="s">
        <v>58</v>
      </c>
      <c r="K27" s="101">
        <v>0</v>
      </c>
      <c r="L27" s="93">
        <f t="shared" si="3"/>
        <v>60.390763765541742</v>
      </c>
    </row>
    <row r="28" spans="1:12" ht="15.75" customHeight="1" x14ac:dyDescent="0.25">
      <c r="B28" s="473" t="s">
        <v>256</v>
      </c>
      <c r="C28" s="473"/>
      <c r="D28" s="473"/>
      <c r="E28" s="473"/>
      <c r="F28" s="473"/>
      <c r="G28" s="473"/>
      <c r="H28" s="473"/>
      <c r="I28" s="473"/>
      <c r="J28" s="473"/>
      <c r="K28" s="473"/>
      <c r="L28" s="473"/>
    </row>
    <row r="29" spans="1:12" x14ac:dyDescent="0.25">
      <c r="B29" s="131" t="s">
        <v>237</v>
      </c>
      <c r="D29" s="120"/>
      <c r="E29" s="120"/>
      <c r="F29" s="120"/>
      <c r="G29" s="120"/>
      <c r="H29" s="120"/>
      <c r="I29" s="120"/>
      <c r="J29" s="120"/>
      <c r="K29" s="120"/>
      <c r="L29" s="120"/>
    </row>
    <row r="30" spans="1:12" x14ac:dyDescent="0.25">
      <c r="B30" s="2" t="s">
        <v>419</v>
      </c>
      <c r="D30" s="120"/>
      <c r="E30" s="120"/>
      <c r="F30" s="120"/>
      <c r="G30" s="120"/>
      <c r="H30" s="120"/>
      <c r="I30" s="120"/>
      <c r="J30" s="120"/>
      <c r="K30" s="120"/>
      <c r="L30" s="120"/>
    </row>
    <row r="31" spans="1:12" x14ac:dyDescent="0.25">
      <c r="B31" s="131"/>
      <c r="D31" s="120"/>
      <c r="E31" s="120"/>
      <c r="F31" s="120"/>
      <c r="G31" s="120"/>
      <c r="H31" s="120"/>
      <c r="I31" s="120"/>
      <c r="J31" s="120"/>
      <c r="K31" s="120"/>
      <c r="L31" s="120"/>
    </row>
    <row r="33" spans="1:12" x14ac:dyDescent="0.25">
      <c r="A33" s="472" t="s">
        <v>420</v>
      </c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</row>
    <row r="34" spans="1:12" ht="15.75" customHeight="1" x14ac:dyDescent="0.25">
      <c r="A34" s="472" t="s">
        <v>77</v>
      </c>
      <c r="B34" s="472"/>
      <c r="C34" s="472"/>
      <c r="D34" s="472"/>
      <c r="E34" s="472"/>
      <c r="F34" s="472"/>
      <c r="G34" s="472"/>
      <c r="H34" s="472"/>
      <c r="I34" s="472"/>
      <c r="J34" s="472"/>
      <c r="K34" s="472"/>
      <c r="L34" s="472"/>
    </row>
    <row r="35" spans="1:12" x14ac:dyDescent="0.25">
      <c r="A35" s="2"/>
      <c r="B35" s="129"/>
      <c r="C35" s="129"/>
      <c r="D35" s="129"/>
      <c r="E35" s="129"/>
      <c r="F35" s="2"/>
      <c r="G35" s="338" t="s">
        <v>102</v>
      </c>
      <c r="H35" s="129"/>
      <c r="I35" s="129"/>
      <c r="J35" s="129"/>
      <c r="K35" s="129"/>
      <c r="L35" s="129"/>
    </row>
    <row r="36" spans="1:12" ht="14.25" customHeight="1" x14ac:dyDescent="0.25">
      <c r="A36" s="474" t="s">
        <v>78</v>
      </c>
      <c r="B36" s="459" t="s">
        <v>47</v>
      </c>
      <c r="C36" s="459" t="s">
        <v>79</v>
      </c>
      <c r="D36" s="484" t="s">
        <v>80</v>
      </c>
      <c r="E36" s="487" t="s">
        <v>81</v>
      </c>
      <c r="F36" s="488"/>
      <c r="G36" s="489"/>
      <c r="H36" s="490" t="s">
        <v>82</v>
      </c>
      <c r="I36" s="491"/>
      <c r="J36" s="490" t="s">
        <v>83</v>
      </c>
      <c r="K36" s="491"/>
      <c r="L36" s="486" t="s">
        <v>84</v>
      </c>
    </row>
    <row r="37" spans="1:12" ht="40.5" customHeight="1" x14ac:dyDescent="0.25">
      <c r="A37" s="475"/>
      <c r="B37" s="460"/>
      <c r="C37" s="460"/>
      <c r="D37" s="485"/>
      <c r="E37" s="167" t="s">
        <v>1</v>
      </c>
      <c r="F37" s="168" t="s">
        <v>2</v>
      </c>
      <c r="G37" s="169" t="s">
        <v>85</v>
      </c>
      <c r="H37" s="167" t="s">
        <v>86</v>
      </c>
      <c r="I37" s="169" t="s">
        <v>88</v>
      </c>
      <c r="J37" s="170" t="s">
        <v>87</v>
      </c>
      <c r="K37" s="169" t="s">
        <v>88</v>
      </c>
      <c r="L37" s="486"/>
    </row>
    <row r="38" spans="1:12" x14ac:dyDescent="0.25">
      <c r="A38" s="13" t="s">
        <v>9</v>
      </c>
      <c r="B38" s="8" t="s">
        <v>119</v>
      </c>
      <c r="C38" s="9">
        <v>2010</v>
      </c>
      <c r="D38" s="9" t="s">
        <v>16</v>
      </c>
      <c r="E38" s="75" t="s">
        <v>195</v>
      </c>
      <c r="F38" s="10">
        <v>25.5</v>
      </c>
      <c r="G38" s="101">
        <f t="shared" ref="G38:G48" si="4">(F38+12)*1000/58.5</f>
        <v>641.02564102564099</v>
      </c>
      <c r="H38" s="64">
        <v>5140</v>
      </c>
      <c r="I38" s="101">
        <f t="shared" ref="I38:I58" si="5">H38*1000/11260</f>
        <v>456.48312611012432</v>
      </c>
      <c r="J38" s="56" t="s">
        <v>159</v>
      </c>
      <c r="K38" s="101">
        <f t="shared" ref="K38:K49" si="6">(J38-17)*1000/43.3</f>
        <v>466.51270207852207</v>
      </c>
      <c r="L38" s="309">
        <f t="shared" ref="L38:L58" si="7">G38+I38+K38</f>
        <v>1564.0214692142874</v>
      </c>
    </row>
    <row r="39" spans="1:12" x14ac:dyDescent="0.25">
      <c r="A39" s="13" t="s">
        <v>6</v>
      </c>
      <c r="B39" s="8" t="s">
        <v>121</v>
      </c>
      <c r="C39" s="9">
        <v>2010</v>
      </c>
      <c r="D39" s="9" t="s">
        <v>16</v>
      </c>
      <c r="E39" s="109" t="s">
        <v>190</v>
      </c>
      <c r="F39" s="10">
        <v>26</v>
      </c>
      <c r="G39" s="101">
        <f t="shared" si="4"/>
        <v>649.57264957264954</v>
      </c>
      <c r="H39" s="64">
        <v>4130</v>
      </c>
      <c r="I39" s="101">
        <f t="shared" si="5"/>
        <v>366.78507992895203</v>
      </c>
      <c r="J39" s="56" t="s">
        <v>162</v>
      </c>
      <c r="K39" s="101">
        <f t="shared" si="6"/>
        <v>364.89607390300228</v>
      </c>
      <c r="L39" s="309">
        <f t="shared" si="7"/>
        <v>1381.2538034046038</v>
      </c>
    </row>
    <row r="40" spans="1:12" x14ac:dyDescent="0.25">
      <c r="A40" s="13" t="s">
        <v>10</v>
      </c>
      <c r="B40" s="8" t="s">
        <v>117</v>
      </c>
      <c r="C40" s="9">
        <v>2006</v>
      </c>
      <c r="D40" s="9" t="s">
        <v>7</v>
      </c>
      <c r="E40" s="110" t="s">
        <v>190</v>
      </c>
      <c r="F40" s="10">
        <v>26</v>
      </c>
      <c r="G40" s="101">
        <f t="shared" si="4"/>
        <v>649.57264957264954</v>
      </c>
      <c r="H40" s="64">
        <v>4580</v>
      </c>
      <c r="I40" s="101">
        <f t="shared" si="5"/>
        <v>406.74955595026643</v>
      </c>
      <c r="J40" s="56" t="s">
        <v>157</v>
      </c>
      <c r="K40" s="101">
        <f t="shared" si="6"/>
        <v>307.15935334872984</v>
      </c>
      <c r="L40" s="309">
        <f t="shared" si="7"/>
        <v>1363.4815588716458</v>
      </c>
    </row>
    <row r="41" spans="1:12" x14ac:dyDescent="0.25">
      <c r="A41" s="13" t="s">
        <v>14</v>
      </c>
      <c r="B41" s="8" t="s">
        <v>120</v>
      </c>
      <c r="C41" s="9">
        <v>2009</v>
      </c>
      <c r="D41" s="9" t="s">
        <v>16</v>
      </c>
      <c r="E41" s="23" t="s">
        <v>192</v>
      </c>
      <c r="F41" s="10">
        <v>21</v>
      </c>
      <c r="G41" s="101">
        <f t="shared" si="4"/>
        <v>564.10256410256409</v>
      </c>
      <c r="H41" s="64">
        <v>4540</v>
      </c>
      <c r="I41" s="101">
        <f t="shared" si="5"/>
        <v>403.19715808170514</v>
      </c>
      <c r="J41" s="56" t="s">
        <v>165</v>
      </c>
      <c r="K41" s="101">
        <f t="shared" si="6"/>
        <v>277.13625866050808</v>
      </c>
      <c r="L41" s="309">
        <f t="shared" si="7"/>
        <v>1244.4359808447773</v>
      </c>
    </row>
    <row r="42" spans="1:12" x14ac:dyDescent="0.25">
      <c r="A42" s="13" t="s">
        <v>8</v>
      </c>
      <c r="B42" s="8" t="s">
        <v>125</v>
      </c>
      <c r="C42" s="9">
        <v>2008</v>
      </c>
      <c r="D42" s="303" t="s">
        <v>7</v>
      </c>
      <c r="E42" s="24" t="s">
        <v>193</v>
      </c>
      <c r="F42" s="10">
        <v>21</v>
      </c>
      <c r="G42" s="101">
        <f t="shared" si="4"/>
        <v>564.10256410256409</v>
      </c>
      <c r="H42" s="64">
        <v>3640</v>
      </c>
      <c r="I42" s="101">
        <f t="shared" si="5"/>
        <v>323.2682060390764</v>
      </c>
      <c r="J42" s="56" t="s">
        <v>160</v>
      </c>
      <c r="K42" s="101">
        <f t="shared" si="6"/>
        <v>332.56351039260966</v>
      </c>
      <c r="L42" s="309">
        <f t="shared" si="7"/>
        <v>1219.9342805342501</v>
      </c>
    </row>
    <row r="43" spans="1:12" x14ac:dyDescent="0.25">
      <c r="A43" s="13" t="s">
        <v>11</v>
      </c>
      <c r="B43" s="8" t="s">
        <v>124</v>
      </c>
      <c r="C43" s="9">
        <v>2010</v>
      </c>
      <c r="D43" s="9" t="s">
        <v>16</v>
      </c>
      <c r="E43" s="106" t="s">
        <v>196</v>
      </c>
      <c r="F43" s="10">
        <v>17.5</v>
      </c>
      <c r="G43" s="101">
        <f t="shared" si="4"/>
        <v>504.27350427350427</v>
      </c>
      <c r="H43" s="64">
        <v>4650</v>
      </c>
      <c r="I43" s="101">
        <f t="shared" si="5"/>
        <v>412.96625222024869</v>
      </c>
      <c r="J43" s="56" t="s">
        <v>168</v>
      </c>
      <c r="K43" s="101">
        <f t="shared" si="6"/>
        <v>286.37413394919167</v>
      </c>
      <c r="L43" s="309">
        <f t="shared" si="7"/>
        <v>1203.6138904429447</v>
      </c>
    </row>
    <row r="44" spans="1:12" x14ac:dyDescent="0.25">
      <c r="A44" s="13" t="s">
        <v>15</v>
      </c>
      <c r="B44" s="8" t="s">
        <v>126</v>
      </c>
      <c r="C44" s="9">
        <v>2009</v>
      </c>
      <c r="D44" s="9" t="s">
        <v>16</v>
      </c>
      <c r="E44" s="24" t="s">
        <v>194</v>
      </c>
      <c r="F44" s="10">
        <v>19</v>
      </c>
      <c r="G44" s="101">
        <f t="shared" si="4"/>
        <v>529.91452991452991</v>
      </c>
      <c r="H44" s="64">
        <v>4170</v>
      </c>
      <c r="I44" s="101">
        <f t="shared" si="5"/>
        <v>370.33747779751332</v>
      </c>
      <c r="J44" s="56" t="s">
        <v>164</v>
      </c>
      <c r="K44" s="101">
        <f t="shared" si="6"/>
        <v>258.66050808314088</v>
      </c>
      <c r="L44" s="309">
        <f t="shared" si="7"/>
        <v>1158.9125157951842</v>
      </c>
    </row>
    <row r="45" spans="1:12" x14ac:dyDescent="0.25">
      <c r="A45" s="137"/>
      <c r="B45" s="8" t="s">
        <v>129</v>
      </c>
      <c r="C45" s="9">
        <v>2011</v>
      </c>
      <c r="D45" s="303" t="s">
        <v>16</v>
      </c>
      <c r="E45" s="111" t="s">
        <v>199</v>
      </c>
      <c r="F45" s="10">
        <v>11</v>
      </c>
      <c r="G45" s="101">
        <f>(F45+12)*1000/58.5</f>
        <v>393.16239316239319</v>
      </c>
      <c r="H45" s="10">
        <v>2950</v>
      </c>
      <c r="I45" s="101">
        <f>H45*1000/11260</f>
        <v>261.98934280639429</v>
      </c>
      <c r="J45" s="56" t="s">
        <v>166</v>
      </c>
      <c r="K45" s="101">
        <f>(J45-17)*1000/43.3</f>
        <v>210.16166281755201</v>
      </c>
      <c r="L45" s="309">
        <f>G45+I45+K45</f>
        <v>865.31339878633958</v>
      </c>
    </row>
    <row r="46" spans="1:12" ht="13.5" customHeight="1" x14ac:dyDescent="0.25">
      <c r="A46" s="439" t="s">
        <v>17</v>
      </c>
      <c r="B46" s="467" t="s">
        <v>118</v>
      </c>
      <c r="C46" s="9">
        <v>2012</v>
      </c>
      <c r="D46" s="9" t="s">
        <v>12</v>
      </c>
      <c r="E46" s="121" t="s">
        <v>197</v>
      </c>
      <c r="F46" s="10">
        <v>0</v>
      </c>
      <c r="G46" s="101">
        <f t="shared" si="4"/>
        <v>205.12820512820514</v>
      </c>
      <c r="H46" s="461">
        <v>4600</v>
      </c>
      <c r="I46" s="453">
        <f t="shared" si="5"/>
        <v>408.52575488454704</v>
      </c>
      <c r="J46" s="455" t="s">
        <v>167</v>
      </c>
      <c r="K46" s="453">
        <f>(J46-17)*1000/43.3</f>
        <v>170.90069284064663</v>
      </c>
      <c r="L46" s="309">
        <f>SUM(G46,I46,K46)</f>
        <v>784.55465285339869</v>
      </c>
    </row>
    <row r="47" spans="1:12" ht="12" customHeight="1" x14ac:dyDescent="0.25">
      <c r="A47" s="440"/>
      <c r="B47" s="468"/>
      <c r="C47" s="465" t="s">
        <v>241</v>
      </c>
      <c r="D47" s="466"/>
      <c r="E47" s="135" t="s">
        <v>238</v>
      </c>
      <c r="F47" s="10" t="s">
        <v>58</v>
      </c>
      <c r="G47" s="101"/>
      <c r="H47" s="462"/>
      <c r="I47" s="454"/>
      <c r="J47" s="456"/>
      <c r="K47" s="454"/>
      <c r="L47" s="309"/>
    </row>
    <row r="48" spans="1:12" x14ac:dyDescent="0.25">
      <c r="A48" s="13" t="s">
        <v>19</v>
      </c>
      <c r="B48" s="8" t="s">
        <v>128</v>
      </c>
      <c r="C48" s="9">
        <v>2012</v>
      </c>
      <c r="D48" s="9" t="s">
        <v>12</v>
      </c>
      <c r="E48" s="109" t="s">
        <v>199</v>
      </c>
      <c r="F48" s="10">
        <v>11</v>
      </c>
      <c r="G48" s="101">
        <f t="shared" si="4"/>
        <v>393.16239316239319</v>
      </c>
      <c r="H48" s="64">
        <v>2970</v>
      </c>
      <c r="I48" s="101">
        <f t="shared" si="5"/>
        <v>263.76554174067496</v>
      </c>
      <c r="J48" s="56" t="s">
        <v>169</v>
      </c>
      <c r="K48" s="101">
        <f t="shared" si="6"/>
        <v>122.40184757505777</v>
      </c>
      <c r="L48" s="309">
        <f t="shared" si="7"/>
        <v>779.32978247812594</v>
      </c>
    </row>
    <row r="49" spans="1:12" x14ac:dyDescent="0.25">
      <c r="A49" s="13" t="s">
        <v>20</v>
      </c>
      <c r="B49" s="8" t="s">
        <v>131</v>
      </c>
      <c r="C49" s="12">
        <v>2011</v>
      </c>
      <c r="D49" s="303" t="s">
        <v>16</v>
      </c>
      <c r="E49" s="23" t="s">
        <v>207</v>
      </c>
      <c r="F49" s="74" t="s">
        <v>58</v>
      </c>
      <c r="G49" s="101">
        <v>0</v>
      </c>
      <c r="H49" s="10">
        <v>2480</v>
      </c>
      <c r="I49" s="101">
        <f t="shared" si="5"/>
        <v>220.24866785079928</v>
      </c>
      <c r="J49" s="56" t="s">
        <v>177</v>
      </c>
      <c r="K49" s="101">
        <f t="shared" si="6"/>
        <v>101.61662817551959</v>
      </c>
      <c r="L49" s="309">
        <f t="shared" si="7"/>
        <v>321.8652960263189</v>
      </c>
    </row>
    <row r="50" spans="1:12" x14ac:dyDescent="0.25">
      <c r="A50" s="13" t="s">
        <v>22</v>
      </c>
      <c r="B50" s="8" t="s">
        <v>133</v>
      </c>
      <c r="C50" s="9">
        <v>2013</v>
      </c>
      <c r="D50" s="9" t="s">
        <v>21</v>
      </c>
      <c r="E50" s="23" t="s">
        <v>205</v>
      </c>
      <c r="F50" s="74" t="s">
        <v>58</v>
      </c>
      <c r="G50" s="101">
        <v>0</v>
      </c>
      <c r="H50" s="64">
        <v>1730</v>
      </c>
      <c r="I50" s="101">
        <f t="shared" si="5"/>
        <v>153.64120781527532</v>
      </c>
      <c r="J50" s="56" t="s">
        <v>175</v>
      </c>
      <c r="K50" s="101">
        <v>0</v>
      </c>
      <c r="L50" s="309">
        <f t="shared" si="7"/>
        <v>153.64120781527532</v>
      </c>
    </row>
    <row r="51" spans="1:12" x14ac:dyDescent="0.25">
      <c r="A51" s="13" t="s">
        <v>23</v>
      </c>
      <c r="B51" s="8" t="s">
        <v>138</v>
      </c>
      <c r="C51" s="9">
        <v>2015</v>
      </c>
      <c r="D51" s="9" t="s">
        <v>29</v>
      </c>
      <c r="E51" s="24" t="s">
        <v>206</v>
      </c>
      <c r="F51" s="74" t="s">
        <v>58</v>
      </c>
      <c r="G51" s="101">
        <v>0</v>
      </c>
      <c r="H51" s="64">
        <v>1690</v>
      </c>
      <c r="I51" s="101">
        <f t="shared" si="5"/>
        <v>150.08880994671404</v>
      </c>
      <c r="J51" s="56" t="s">
        <v>58</v>
      </c>
      <c r="K51" s="101">
        <v>0</v>
      </c>
      <c r="L51" s="309">
        <f t="shared" si="7"/>
        <v>150.08880994671404</v>
      </c>
    </row>
    <row r="52" spans="1:12" ht="13.5" customHeight="1" x14ac:dyDescent="0.25">
      <c r="A52" s="439" t="s">
        <v>24</v>
      </c>
      <c r="B52" s="467" t="s">
        <v>134</v>
      </c>
      <c r="C52" s="9">
        <v>2016</v>
      </c>
      <c r="D52" s="9" t="s">
        <v>29</v>
      </c>
      <c r="E52" s="121" t="s">
        <v>230</v>
      </c>
      <c r="F52" s="10" t="s">
        <v>58</v>
      </c>
      <c r="G52" s="101">
        <v>0</v>
      </c>
      <c r="H52" s="461">
        <v>1630</v>
      </c>
      <c r="I52" s="453">
        <f t="shared" si="5"/>
        <v>144.76021314387211</v>
      </c>
      <c r="J52" s="455" t="s">
        <v>58</v>
      </c>
      <c r="K52" s="453">
        <v>0</v>
      </c>
      <c r="L52" s="309">
        <f t="shared" si="7"/>
        <v>144.76021314387211</v>
      </c>
    </row>
    <row r="53" spans="1:12" ht="12" customHeight="1" x14ac:dyDescent="0.25">
      <c r="A53" s="440"/>
      <c r="B53" s="468"/>
      <c r="C53" s="465" t="s">
        <v>241</v>
      </c>
      <c r="D53" s="466"/>
      <c r="E53" s="135" t="s">
        <v>264</v>
      </c>
      <c r="F53" s="10"/>
      <c r="G53" s="101"/>
      <c r="H53" s="462"/>
      <c r="I53" s="454"/>
      <c r="J53" s="456"/>
      <c r="K53" s="454"/>
      <c r="L53" s="309"/>
    </row>
    <row r="54" spans="1:12" x14ac:dyDescent="0.25">
      <c r="A54" s="13" t="s">
        <v>26</v>
      </c>
      <c r="B54" s="8" t="s">
        <v>132</v>
      </c>
      <c r="C54" s="9">
        <v>2014</v>
      </c>
      <c r="D54" s="9" t="s">
        <v>21</v>
      </c>
      <c r="E54" s="23" t="s">
        <v>202</v>
      </c>
      <c r="F54" s="74" t="s">
        <v>58</v>
      </c>
      <c r="G54" s="101">
        <v>0</v>
      </c>
      <c r="H54" s="10">
        <v>1370</v>
      </c>
      <c r="I54" s="101">
        <f t="shared" si="5"/>
        <v>121.66962699822381</v>
      </c>
      <c r="J54" s="56" t="s">
        <v>173</v>
      </c>
      <c r="K54" s="101">
        <v>0</v>
      </c>
      <c r="L54" s="309">
        <f t="shared" si="7"/>
        <v>121.66962699822381</v>
      </c>
    </row>
    <row r="55" spans="1:12" x14ac:dyDescent="0.25">
      <c r="A55" s="13" t="s">
        <v>27</v>
      </c>
      <c r="B55" s="8" t="s">
        <v>136</v>
      </c>
      <c r="C55" s="9">
        <v>2012</v>
      </c>
      <c r="D55" s="9" t="s">
        <v>12</v>
      </c>
      <c r="E55" s="149" t="s">
        <v>201</v>
      </c>
      <c r="F55" s="74" t="s">
        <v>58</v>
      </c>
      <c r="G55" s="101">
        <v>0</v>
      </c>
      <c r="H55" s="64">
        <v>1310</v>
      </c>
      <c r="I55" s="101">
        <f t="shared" si="5"/>
        <v>116.34103019538188</v>
      </c>
      <c r="J55" s="56" t="s">
        <v>171</v>
      </c>
      <c r="K55" s="101">
        <v>0</v>
      </c>
      <c r="L55" s="309">
        <f t="shared" si="7"/>
        <v>116.34103019538188</v>
      </c>
    </row>
    <row r="56" spans="1:12" x14ac:dyDescent="0.25">
      <c r="A56" s="13" t="s">
        <v>28</v>
      </c>
      <c r="B56" s="8" t="s">
        <v>142</v>
      </c>
      <c r="C56" s="9">
        <v>2016</v>
      </c>
      <c r="D56" s="9" t="s">
        <v>29</v>
      </c>
      <c r="E56" s="23" t="s">
        <v>204</v>
      </c>
      <c r="F56" s="74" t="s">
        <v>58</v>
      </c>
      <c r="G56" s="101">
        <v>0</v>
      </c>
      <c r="H56" s="10">
        <v>1250</v>
      </c>
      <c r="I56" s="101">
        <f t="shared" si="5"/>
        <v>111.01243339253996</v>
      </c>
      <c r="J56" s="299" t="s">
        <v>58</v>
      </c>
      <c r="K56" s="101">
        <v>0</v>
      </c>
      <c r="L56" s="309">
        <f t="shared" si="7"/>
        <v>111.01243339253996</v>
      </c>
    </row>
    <row r="57" spans="1:12" x14ac:dyDescent="0.25">
      <c r="A57" s="13" t="s">
        <v>145</v>
      </c>
      <c r="B57" s="8" t="s">
        <v>139</v>
      </c>
      <c r="C57" s="9">
        <v>2013</v>
      </c>
      <c r="D57" s="303" t="s">
        <v>12</v>
      </c>
      <c r="E57" s="23" t="s">
        <v>202</v>
      </c>
      <c r="F57" s="74" t="s">
        <v>58</v>
      </c>
      <c r="G57" s="101">
        <v>0</v>
      </c>
      <c r="H57" s="64">
        <v>1040</v>
      </c>
      <c r="I57" s="101">
        <f t="shared" si="5"/>
        <v>92.362344582593252</v>
      </c>
      <c r="J57" s="56" t="s">
        <v>172</v>
      </c>
      <c r="K57" s="101">
        <v>0</v>
      </c>
      <c r="L57" s="309">
        <f t="shared" si="7"/>
        <v>92.362344582593252</v>
      </c>
    </row>
    <row r="58" spans="1:12" x14ac:dyDescent="0.25">
      <c r="A58" s="13" t="s">
        <v>178</v>
      </c>
      <c r="B58" s="8" t="s">
        <v>140</v>
      </c>
      <c r="C58" s="9">
        <v>2016</v>
      </c>
      <c r="D58" s="9" t="s">
        <v>29</v>
      </c>
      <c r="E58" s="310" t="s">
        <v>203</v>
      </c>
      <c r="F58" s="74" t="s">
        <v>58</v>
      </c>
      <c r="G58" s="101">
        <v>0</v>
      </c>
      <c r="H58" s="10">
        <v>680</v>
      </c>
      <c r="I58" s="101">
        <f t="shared" si="5"/>
        <v>60.390763765541742</v>
      </c>
      <c r="J58" s="299" t="s">
        <v>58</v>
      </c>
      <c r="K58" s="101">
        <v>0</v>
      </c>
      <c r="L58" s="309">
        <f t="shared" si="7"/>
        <v>60.390763765541742</v>
      </c>
    </row>
    <row r="59" spans="1:12" ht="15.75" customHeight="1" x14ac:dyDescent="0.25">
      <c r="B59" s="473" t="s">
        <v>256</v>
      </c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1:12" ht="15" customHeight="1" x14ac:dyDescent="0.25">
      <c r="B60" s="328" t="s">
        <v>237</v>
      </c>
      <c r="C60" s="2"/>
      <c r="D60" s="329"/>
      <c r="E60" s="329"/>
      <c r="F60" s="329"/>
      <c r="G60" s="329"/>
      <c r="H60" s="329"/>
      <c r="I60" s="329"/>
      <c r="J60" s="329"/>
      <c r="K60" s="329"/>
      <c r="L60" s="329"/>
    </row>
    <row r="61" spans="1:12" s="159" customFormat="1" ht="15" x14ac:dyDescent="0.25">
      <c r="A61" s="280" t="s">
        <v>65</v>
      </c>
      <c r="B61" s="330"/>
      <c r="C61" s="331"/>
      <c r="D61" s="331" t="s">
        <v>50</v>
      </c>
      <c r="E61" s="332"/>
      <c r="F61" s="333"/>
      <c r="G61" s="334"/>
      <c r="H61" s="334" t="s">
        <v>307</v>
      </c>
      <c r="I61" s="335"/>
      <c r="J61" s="336"/>
      <c r="K61" s="337" t="s">
        <v>51</v>
      </c>
      <c r="L61" s="335"/>
    </row>
    <row r="62" spans="1:12" x14ac:dyDescent="0.25">
      <c r="A62" s="271" t="s">
        <v>421</v>
      </c>
      <c r="B62" s="272"/>
      <c r="C62" s="273"/>
      <c r="D62" s="272"/>
      <c r="E62" s="273"/>
      <c r="F62" s="220" t="s">
        <v>370</v>
      </c>
      <c r="G62" s="238"/>
      <c r="H62" s="221"/>
      <c r="I62" s="227" t="s">
        <v>399</v>
      </c>
      <c r="J62" s="258" t="s">
        <v>401</v>
      </c>
      <c r="K62" s="253"/>
      <c r="L62" s="259"/>
    </row>
    <row r="63" spans="1:12" x14ac:dyDescent="0.25">
      <c r="A63" s="274" t="s">
        <v>402</v>
      </c>
      <c r="B63" s="199"/>
      <c r="C63" s="199"/>
      <c r="D63" s="199"/>
      <c r="E63" s="275"/>
      <c r="F63" s="228" t="s">
        <v>399</v>
      </c>
      <c r="G63" s="257" t="s">
        <v>368</v>
      </c>
      <c r="H63" s="343"/>
      <c r="I63" s="16" t="s">
        <v>376</v>
      </c>
      <c r="J63" s="176"/>
      <c r="K63" s="176"/>
      <c r="L63" s="223"/>
    </row>
    <row r="64" spans="1:12" x14ac:dyDescent="0.25">
      <c r="A64" s="276" t="s">
        <v>377</v>
      </c>
      <c r="B64" s="199"/>
      <c r="C64" s="185" t="s">
        <v>320</v>
      </c>
      <c r="D64" s="32"/>
      <c r="E64" s="185" t="s">
        <v>321</v>
      </c>
      <c r="F64" s="276" t="s">
        <v>396</v>
      </c>
      <c r="G64" s="176"/>
      <c r="H64" s="344" t="s">
        <v>422</v>
      </c>
      <c r="I64" s="66" t="s">
        <v>272</v>
      </c>
      <c r="J64" s="264" t="s">
        <v>400</v>
      </c>
      <c r="K64" s="260"/>
      <c r="L64" s="223"/>
    </row>
    <row r="65" spans="1:12" ht="12.75" customHeight="1" x14ac:dyDescent="0.25">
      <c r="A65" s="276" t="s">
        <v>302</v>
      </c>
      <c r="B65" s="199"/>
      <c r="C65" s="185" t="s">
        <v>403</v>
      </c>
      <c r="D65" s="32"/>
      <c r="E65" s="185" t="s">
        <v>404</v>
      </c>
      <c r="F65" s="228" t="s">
        <v>272</v>
      </c>
      <c r="G65" s="257" t="s">
        <v>365</v>
      </c>
      <c r="H65" s="225"/>
      <c r="I65" s="224" t="s">
        <v>386</v>
      </c>
      <c r="J65" s="67"/>
      <c r="K65" s="224"/>
      <c r="L65" s="225"/>
    </row>
    <row r="66" spans="1:12" s="158" customFormat="1" ht="12.75" x14ac:dyDescent="0.2">
      <c r="A66" s="266" t="s">
        <v>397</v>
      </c>
      <c r="B66" s="267"/>
      <c r="C66" s="277" t="s">
        <v>378</v>
      </c>
      <c r="D66" s="265" t="s">
        <v>398</v>
      </c>
      <c r="E66" s="268"/>
      <c r="F66" s="269" t="s">
        <v>396</v>
      </c>
      <c r="G66" s="267"/>
      <c r="H66" s="345" t="s">
        <v>423</v>
      </c>
      <c r="I66" s="230" t="s">
        <v>396</v>
      </c>
      <c r="J66" s="267"/>
      <c r="K66" s="278" t="s">
        <v>405</v>
      </c>
      <c r="L66" s="279" t="s">
        <v>406</v>
      </c>
    </row>
    <row r="67" spans="1:12" s="158" customFormat="1" ht="12.75" x14ac:dyDescent="0.2">
      <c r="A67" s="319"/>
      <c r="B67" s="32"/>
      <c r="C67" s="326"/>
      <c r="D67" s="327"/>
      <c r="E67" s="185"/>
      <c r="F67" s="32"/>
      <c r="G67" s="32"/>
      <c r="H67" s="311"/>
      <c r="I67" s="32"/>
      <c r="J67" s="32"/>
      <c r="K67" s="320"/>
      <c r="L67" s="30"/>
    </row>
    <row r="68" spans="1:12" ht="21.75" customHeight="1" x14ac:dyDescent="0.25">
      <c r="A68" s="472" t="s">
        <v>420</v>
      </c>
      <c r="B68" s="472"/>
      <c r="C68" s="472"/>
      <c r="D68" s="472"/>
      <c r="E68" s="472"/>
      <c r="F68" s="472"/>
      <c r="G68" s="472"/>
      <c r="H68" s="472"/>
      <c r="I68" s="472"/>
      <c r="J68" s="472"/>
      <c r="K68" s="472"/>
      <c r="L68" s="472"/>
    </row>
    <row r="69" spans="1:12" x14ac:dyDescent="0.25">
      <c r="A69" s="472" t="s">
        <v>77</v>
      </c>
      <c r="B69" s="472"/>
      <c r="C69" s="472"/>
      <c r="D69" s="472"/>
      <c r="E69" s="472"/>
      <c r="F69" s="472"/>
      <c r="G69" s="472"/>
      <c r="H69" s="472"/>
      <c r="I69" s="472"/>
      <c r="J69" s="472"/>
      <c r="K69" s="472"/>
      <c r="L69" s="472"/>
    </row>
    <row r="70" spans="1:12" x14ac:dyDescent="0.25">
      <c r="A70" s="2"/>
      <c r="B70" s="339"/>
      <c r="C70" s="339"/>
      <c r="D70" s="339"/>
      <c r="E70" s="339"/>
      <c r="F70" s="339" t="s">
        <v>103</v>
      </c>
      <c r="G70" s="339"/>
      <c r="H70" s="339"/>
      <c r="I70" s="339"/>
      <c r="J70" s="339"/>
      <c r="K70" s="339"/>
      <c r="L70" s="339"/>
    </row>
    <row r="71" spans="1:12" ht="18.75" customHeight="1" x14ac:dyDescent="0.25">
      <c r="A71" s="479" t="s">
        <v>78</v>
      </c>
      <c r="B71" s="459" t="s">
        <v>47</v>
      </c>
      <c r="C71" s="459" t="s">
        <v>79</v>
      </c>
      <c r="D71" s="463" t="s">
        <v>80</v>
      </c>
      <c r="E71" s="76" t="s">
        <v>81</v>
      </c>
      <c r="F71" s="80"/>
      <c r="G71" s="81"/>
      <c r="H71" s="79" t="s">
        <v>82</v>
      </c>
      <c r="I71" s="82"/>
      <c r="J71" s="79" t="s">
        <v>83</v>
      </c>
      <c r="K71" s="414"/>
      <c r="L71" s="477" t="s">
        <v>89</v>
      </c>
    </row>
    <row r="72" spans="1:12" ht="47.25" x14ac:dyDescent="0.25">
      <c r="A72" s="480"/>
      <c r="B72" s="460"/>
      <c r="C72" s="460"/>
      <c r="D72" s="464"/>
      <c r="E72" s="69" t="s">
        <v>1</v>
      </c>
      <c r="F72" s="70" t="s">
        <v>2</v>
      </c>
      <c r="G72" s="71" t="s">
        <v>85</v>
      </c>
      <c r="H72" s="69" t="s">
        <v>86</v>
      </c>
      <c r="I72" s="71" t="s">
        <v>88</v>
      </c>
      <c r="J72" s="128" t="s">
        <v>87</v>
      </c>
      <c r="K72" s="71" t="s">
        <v>88</v>
      </c>
      <c r="L72" s="478"/>
    </row>
    <row r="73" spans="1:12" x14ac:dyDescent="0.25">
      <c r="A73" s="13" t="s">
        <v>5</v>
      </c>
      <c r="B73" s="8" t="s">
        <v>119</v>
      </c>
      <c r="C73" s="9">
        <v>2010</v>
      </c>
      <c r="D73" s="9" t="s">
        <v>16</v>
      </c>
      <c r="E73" s="75" t="s">
        <v>195</v>
      </c>
      <c r="F73" s="10">
        <v>37.5</v>
      </c>
      <c r="G73" s="312">
        <f>(F73)*1000/50</f>
        <v>750</v>
      </c>
      <c r="H73" s="64">
        <v>5140</v>
      </c>
      <c r="I73" s="312">
        <f t="shared" ref="I73:I79" si="8">H73*1000/10440</f>
        <v>492.33716475095787</v>
      </c>
      <c r="J73" s="56" t="s">
        <v>159</v>
      </c>
      <c r="K73" s="73">
        <f>(J73-13)*1000/33</f>
        <v>733.33333333333348</v>
      </c>
      <c r="L73" s="93">
        <f>G73+I73+K73</f>
        <v>1975.6704980842915</v>
      </c>
    </row>
    <row r="74" spans="1:12" x14ac:dyDescent="0.25">
      <c r="A74" s="13" t="s">
        <v>9</v>
      </c>
      <c r="B74" s="8" t="s">
        <v>121</v>
      </c>
      <c r="C74" s="9">
        <v>2010</v>
      </c>
      <c r="D74" s="9" t="s">
        <v>16</v>
      </c>
      <c r="E74" s="109" t="s">
        <v>190</v>
      </c>
      <c r="F74" s="10">
        <v>38</v>
      </c>
      <c r="G74" s="312">
        <f>(F74)*1000/50</f>
        <v>760</v>
      </c>
      <c r="H74" s="64">
        <v>4130</v>
      </c>
      <c r="I74" s="312">
        <f t="shared" si="8"/>
        <v>395.59386973180079</v>
      </c>
      <c r="J74" s="56" t="s">
        <v>162</v>
      </c>
      <c r="K74" s="312">
        <f t="shared" ref="K74:K86" si="9">(J74-13)*1000/33</f>
        <v>599.99999999999989</v>
      </c>
      <c r="L74" s="93">
        <f t="shared" ref="L74:L91" si="10">G74+I74+K74</f>
        <v>1755.5938697318006</v>
      </c>
    </row>
    <row r="75" spans="1:12" x14ac:dyDescent="0.25">
      <c r="A75" s="13" t="s">
        <v>6</v>
      </c>
      <c r="B75" s="8" t="s">
        <v>120</v>
      </c>
      <c r="C75" s="9">
        <v>2009</v>
      </c>
      <c r="D75" s="9" t="s">
        <v>16</v>
      </c>
      <c r="E75" s="23" t="s">
        <v>192</v>
      </c>
      <c r="F75" s="10">
        <v>33</v>
      </c>
      <c r="G75" s="312">
        <f t="shared" ref="G75:G86" si="11">(F75)*1000/50</f>
        <v>660</v>
      </c>
      <c r="H75" s="64">
        <v>4540</v>
      </c>
      <c r="I75" s="312">
        <f t="shared" si="8"/>
        <v>434.86590038314176</v>
      </c>
      <c r="J75" s="56" t="s">
        <v>165</v>
      </c>
      <c r="K75" s="312">
        <f t="shared" si="9"/>
        <v>484.84848484848487</v>
      </c>
      <c r="L75" s="93">
        <f t="shared" si="10"/>
        <v>1579.7143852316267</v>
      </c>
    </row>
    <row r="76" spans="1:12" x14ac:dyDescent="0.25">
      <c r="A76" s="13" t="s">
        <v>14</v>
      </c>
      <c r="B76" s="8" t="s">
        <v>124</v>
      </c>
      <c r="C76" s="9">
        <v>2010</v>
      </c>
      <c r="D76" s="9" t="s">
        <v>16</v>
      </c>
      <c r="E76" s="290" t="s">
        <v>196</v>
      </c>
      <c r="F76" s="10">
        <v>29.5</v>
      </c>
      <c r="G76" s="312">
        <f t="shared" si="11"/>
        <v>590</v>
      </c>
      <c r="H76" s="64">
        <v>4650</v>
      </c>
      <c r="I76" s="312">
        <f t="shared" si="8"/>
        <v>445.40229885057471</v>
      </c>
      <c r="J76" s="56" t="s">
        <v>168</v>
      </c>
      <c r="K76" s="312">
        <f t="shared" si="9"/>
        <v>496.969696969697</v>
      </c>
      <c r="L76" s="93">
        <f t="shared" si="10"/>
        <v>1532.3719958202716</v>
      </c>
    </row>
    <row r="77" spans="1:12" x14ac:dyDescent="0.25">
      <c r="A77" s="13" t="s">
        <v>8</v>
      </c>
      <c r="B77" s="8" t="s">
        <v>126</v>
      </c>
      <c r="C77" s="9">
        <v>2009</v>
      </c>
      <c r="D77" s="9" t="s">
        <v>16</v>
      </c>
      <c r="E77" s="24" t="s">
        <v>194</v>
      </c>
      <c r="F77" s="10">
        <v>31</v>
      </c>
      <c r="G77" s="312">
        <f t="shared" si="11"/>
        <v>620</v>
      </c>
      <c r="H77" s="64">
        <v>4170</v>
      </c>
      <c r="I77" s="312">
        <f>H77*1000/10440</f>
        <v>399.42528735632186</v>
      </c>
      <c r="J77" s="56" t="s">
        <v>164</v>
      </c>
      <c r="K77" s="312">
        <f t="shared" si="9"/>
        <v>460.60606060606062</v>
      </c>
      <c r="L77" s="93">
        <f t="shared" si="10"/>
        <v>1480.0313479623824</v>
      </c>
    </row>
    <row r="78" spans="1:12" x14ac:dyDescent="0.25">
      <c r="A78" s="13" t="s">
        <v>11</v>
      </c>
      <c r="B78" s="8" t="s">
        <v>129</v>
      </c>
      <c r="C78" s="9">
        <v>2011</v>
      </c>
      <c r="D78" s="303" t="s">
        <v>16</v>
      </c>
      <c r="E78" s="23" t="s">
        <v>199</v>
      </c>
      <c r="F78" s="10">
        <v>23</v>
      </c>
      <c r="G78" s="312">
        <f t="shared" si="11"/>
        <v>460</v>
      </c>
      <c r="H78" s="10">
        <v>2950</v>
      </c>
      <c r="I78" s="312">
        <f t="shared" si="8"/>
        <v>282.56704980842915</v>
      </c>
      <c r="J78" s="56" t="s">
        <v>166</v>
      </c>
      <c r="K78" s="312">
        <f t="shared" si="9"/>
        <v>396.969696969697</v>
      </c>
      <c r="L78" s="93">
        <f t="shared" si="10"/>
        <v>1139.5367467781261</v>
      </c>
    </row>
    <row r="79" spans="1:12" x14ac:dyDescent="0.25">
      <c r="A79" s="13" t="s">
        <v>15</v>
      </c>
      <c r="B79" s="8" t="s">
        <v>128</v>
      </c>
      <c r="C79" s="9">
        <v>2012</v>
      </c>
      <c r="D79" s="9" t="s">
        <v>12</v>
      </c>
      <c r="E79" s="38" t="s">
        <v>199</v>
      </c>
      <c r="F79" s="10">
        <v>23</v>
      </c>
      <c r="G79" s="312">
        <f>(F79)*1000/50</f>
        <v>460</v>
      </c>
      <c r="H79" s="64">
        <v>2970</v>
      </c>
      <c r="I79" s="312">
        <f t="shared" si="8"/>
        <v>284.48275862068965</v>
      </c>
      <c r="J79" s="56" t="s">
        <v>169</v>
      </c>
      <c r="K79" s="312">
        <f t="shared" si="9"/>
        <v>281.81818181818181</v>
      </c>
      <c r="L79" s="93">
        <f t="shared" si="10"/>
        <v>1026.3009404388715</v>
      </c>
    </row>
    <row r="80" spans="1:12" ht="13.5" customHeight="1" x14ac:dyDescent="0.25">
      <c r="A80" s="439" t="s">
        <v>17</v>
      </c>
      <c r="B80" s="467" t="s">
        <v>118</v>
      </c>
      <c r="C80" s="11">
        <v>2012</v>
      </c>
      <c r="D80" s="11" t="s">
        <v>12</v>
      </c>
      <c r="E80" s="132" t="s">
        <v>239</v>
      </c>
      <c r="F80" s="10">
        <v>12</v>
      </c>
      <c r="G80" s="312">
        <f>(F80)*1000/50</f>
        <v>240</v>
      </c>
      <c r="H80" s="322">
        <v>4600</v>
      </c>
      <c r="I80" s="312">
        <f>H80*1000/10440</f>
        <v>440.61302681992339</v>
      </c>
      <c r="J80" s="323" t="s">
        <v>167</v>
      </c>
      <c r="K80" s="312">
        <f>(J80-13)*1000/33</f>
        <v>345.45454545454538</v>
      </c>
      <c r="L80" s="497">
        <f t="shared" si="10"/>
        <v>1026.0675722744686</v>
      </c>
    </row>
    <row r="81" spans="1:12" ht="15" customHeight="1" x14ac:dyDescent="0.25">
      <c r="A81" s="440"/>
      <c r="B81" s="468"/>
      <c r="C81" s="465" t="s">
        <v>241</v>
      </c>
      <c r="D81" s="466"/>
      <c r="E81" s="282" t="s">
        <v>238</v>
      </c>
      <c r="F81" s="10" t="s">
        <v>58</v>
      </c>
      <c r="G81" s="312"/>
      <c r="H81" s="322"/>
      <c r="I81" s="312"/>
      <c r="J81" s="323"/>
      <c r="K81" s="312"/>
      <c r="L81" s="498"/>
    </row>
    <row r="82" spans="1:12" x14ac:dyDescent="0.25">
      <c r="A82" s="13" t="s">
        <v>32</v>
      </c>
      <c r="B82" s="8" t="s">
        <v>131</v>
      </c>
      <c r="C82" s="12">
        <v>2011</v>
      </c>
      <c r="D82" s="303" t="s">
        <v>16</v>
      </c>
      <c r="E82" s="23" t="s">
        <v>207</v>
      </c>
      <c r="F82" s="74">
        <v>3</v>
      </c>
      <c r="G82" s="312">
        <f>(F82)*1000/50</f>
        <v>60</v>
      </c>
      <c r="H82" s="10">
        <v>2480</v>
      </c>
      <c r="I82" s="312">
        <f t="shared" ref="I82:I91" si="12">H82*1000/10440</f>
        <v>237.54789272030652</v>
      </c>
      <c r="J82" s="56" t="s">
        <v>177</v>
      </c>
      <c r="K82" s="312">
        <f t="shared" si="9"/>
        <v>254.5454545454545</v>
      </c>
      <c r="L82" s="93">
        <f t="shared" si="10"/>
        <v>552.09334726576105</v>
      </c>
    </row>
    <row r="83" spans="1:12" x14ac:dyDescent="0.25">
      <c r="A83" s="13" t="s">
        <v>19</v>
      </c>
      <c r="B83" s="8" t="s">
        <v>133</v>
      </c>
      <c r="C83" s="9">
        <v>2013</v>
      </c>
      <c r="D83" s="303" t="s">
        <v>12</v>
      </c>
      <c r="E83" s="23" t="s">
        <v>205</v>
      </c>
      <c r="F83" s="74">
        <v>10</v>
      </c>
      <c r="G83" s="312">
        <f>(F83)*1000/50</f>
        <v>200</v>
      </c>
      <c r="H83" s="64">
        <v>1730</v>
      </c>
      <c r="I83" s="312">
        <f t="shared" si="12"/>
        <v>165.7088122605364</v>
      </c>
      <c r="J83" s="56" t="s">
        <v>175</v>
      </c>
      <c r="K83" s="312">
        <v>0</v>
      </c>
      <c r="L83" s="93">
        <f t="shared" si="10"/>
        <v>365.70881226053643</v>
      </c>
    </row>
    <row r="84" spans="1:12" x14ac:dyDescent="0.25">
      <c r="A84" s="439" t="s">
        <v>20</v>
      </c>
      <c r="B84" s="467" t="s">
        <v>134</v>
      </c>
      <c r="C84" s="124">
        <v>2016</v>
      </c>
      <c r="D84" s="154" t="s">
        <v>29</v>
      </c>
      <c r="E84" s="133" t="s">
        <v>240</v>
      </c>
      <c r="F84" s="11">
        <v>6</v>
      </c>
      <c r="G84" s="312">
        <f>(F84)*100/50</f>
        <v>12</v>
      </c>
      <c r="H84" s="322">
        <v>1630</v>
      </c>
      <c r="I84" s="312">
        <f t="shared" si="12"/>
        <v>156.13026819923371</v>
      </c>
      <c r="J84" s="299" t="s">
        <v>58</v>
      </c>
      <c r="K84" s="312"/>
      <c r="L84" s="497">
        <f t="shared" si="10"/>
        <v>168.13026819923371</v>
      </c>
    </row>
    <row r="85" spans="1:12" ht="14.25" customHeight="1" x14ac:dyDescent="0.25">
      <c r="A85" s="440"/>
      <c r="B85" s="468"/>
      <c r="C85" s="136" t="s">
        <v>241</v>
      </c>
      <c r="D85" s="136"/>
      <c r="E85" s="283" t="s">
        <v>236</v>
      </c>
      <c r="F85" s="11" t="s">
        <v>58</v>
      </c>
      <c r="G85" s="313"/>
      <c r="H85" s="322"/>
      <c r="I85" s="312"/>
      <c r="J85" s="299"/>
      <c r="K85" s="312"/>
      <c r="L85" s="498"/>
    </row>
    <row r="86" spans="1:12" ht="18.75" customHeight="1" x14ac:dyDescent="0.25">
      <c r="A86" s="13" t="s">
        <v>22</v>
      </c>
      <c r="B86" s="8" t="s">
        <v>136</v>
      </c>
      <c r="C86" s="9">
        <v>2012</v>
      </c>
      <c r="D86" s="9" t="s">
        <v>12</v>
      </c>
      <c r="E86" s="324" t="s">
        <v>201</v>
      </c>
      <c r="F86" s="74">
        <v>3.5</v>
      </c>
      <c r="G86" s="312">
        <f t="shared" si="11"/>
        <v>70</v>
      </c>
      <c r="H86" s="64">
        <v>1310</v>
      </c>
      <c r="I86" s="312">
        <f t="shared" si="12"/>
        <v>125.47892720306514</v>
      </c>
      <c r="J86" s="56" t="s">
        <v>171</v>
      </c>
      <c r="K86" s="312">
        <f t="shared" si="9"/>
        <v>39.393939393939412</v>
      </c>
      <c r="L86" s="93">
        <f t="shared" si="10"/>
        <v>234.87286659700456</v>
      </c>
    </row>
    <row r="87" spans="1:12" x14ac:dyDescent="0.25">
      <c r="A87" s="13" t="s">
        <v>23</v>
      </c>
      <c r="B87" s="8" t="s">
        <v>138</v>
      </c>
      <c r="C87" s="9">
        <v>2015</v>
      </c>
      <c r="D87" s="303" t="s">
        <v>21</v>
      </c>
      <c r="E87" s="24" t="s">
        <v>206</v>
      </c>
      <c r="F87" s="74" t="s">
        <v>58</v>
      </c>
      <c r="G87" s="312">
        <v>0</v>
      </c>
      <c r="H87" s="64">
        <v>1690</v>
      </c>
      <c r="I87" s="312">
        <f t="shared" si="12"/>
        <v>161.87739463601534</v>
      </c>
      <c r="J87" s="56" t="s">
        <v>58</v>
      </c>
      <c r="K87" s="312"/>
      <c r="L87" s="93">
        <f t="shared" si="10"/>
        <v>161.87739463601534</v>
      </c>
    </row>
    <row r="88" spans="1:12" x14ac:dyDescent="0.25">
      <c r="A88" s="13" t="s">
        <v>24</v>
      </c>
      <c r="B88" s="8" t="s">
        <v>132</v>
      </c>
      <c r="C88" s="9">
        <v>2014</v>
      </c>
      <c r="D88" s="9" t="s">
        <v>21</v>
      </c>
      <c r="E88" s="325" t="s">
        <v>202</v>
      </c>
      <c r="F88" s="74" t="s">
        <v>58</v>
      </c>
      <c r="G88" s="312">
        <v>0</v>
      </c>
      <c r="H88" s="10">
        <v>1370</v>
      </c>
      <c r="I88" s="312">
        <f t="shared" si="12"/>
        <v>131.22605363984675</v>
      </c>
      <c r="J88" s="56" t="s">
        <v>173</v>
      </c>
      <c r="K88" s="312">
        <v>0</v>
      </c>
      <c r="L88" s="93">
        <f t="shared" si="10"/>
        <v>131.22605363984675</v>
      </c>
    </row>
    <row r="89" spans="1:12" x14ac:dyDescent="0.25">
      <c r="A89" s="13" t="s">
        <v>26</v>
      </c>
      <c r="B89" s="8" t="s">
        <v>142</v>
      </c>
      <c r="C89" s="9">
        <v>2016</v>
      </c>
      <c r="D89" s="9" t="s">
        <v>29</v>
      </c>
      <c r="E89" s="324" t="s">
        <v>204</v>
      </c>
      <c r="F89" s="74" t="s">
        <v>58</v>
      </c>
      <c r="G89" s="312">
        <v>0</v>
      </c>
      <c r="H89" s="10">
        <v>1250</v>
      </c>
      <c r="I89" s="312">
        <f t="shared" si="12"/>
        <v>119.73180076628353</v>
      </c>
      <c r="J89" s="299" t="s">
        <v>58</v>
      </c>
      <c r="K89" s="312"/>
      <c r="L89" s="93">
        <f t="shared" si="10"/>
        <v>119.73180076628353</v>
      </c>
    </row>
    <row r="90" spans="1:12" x14ac:dyDescent="0.25">
      <c r="A90" s="13" t="s">
        <v>27</v>
      </c>
      <c r="B90" s="8" t="s">
        <v>139</v>
      </c>
      <c r="C90" s="9">
        <v>2013</v>
      </c>
      <c r="D90" s="303" t="s">
        <v>12</v>
      </c>
      <c r="E90" s="23" t="s">
        <v>202</v>
      </c>
      <c r="F90" s="74" t="s">
        <v>58</v>
      </c>
      <c r="G90" s="312">
        <v>0</v>
      </c>
      <c r="H90" s="64">
        <v>1040</v>
      </c>
      <c r="I90" s="312">
        <f t="shared" si="12"/>
        <v>99.616858237547888</v>
      </c>
      <c r="J90" s="56" t="s">
        <v>172</v>
      </c>
      <c r="K90" s="312">
        <v>0</v>
      </c>
      <c r="L90" s="93">
        <f t="shared" si="10"/>
        <v>99.616858237547888</v>
      </c>
    </row>
    <row r="91" spans="1:12" x14ac:dyDescent="0.25">
      <c r="A91" s="13" t="s">
        <v>28</v>
      </c>
      <c r="B91" s="8" t="s">
        <v>140</v>
      </c>
      <c r="C91" s="9">
        <v>2016</v>
      </c>
      <c r="D91" s="9" t="s">
        <v>29</v>
      </c>
      <c r="E91" s="310" t="s">
        <v>203</v>
      </c>
      <c r="F91" s="74" t="s">
        <v>58</v>
      </c>
      <c r="G91" s="312">
        <v>0</v>
      </c>
      <c r="H91" s="10">
        <v>680</v>
      </c>
      <c r="I91" s="312">
        <f t="shared" si="12"/>
        <v>65.134099616858236</v>
      </c>
      <c r="J91" s="299" t="s">
        <v>58</v>
      </c>
      <c r="K91" s="312"/>
      <c r="L91" s="182">
        <f t="shared" si="10"/>
        <v>65.134099616858236</v>
      </c>
    </row>
    <row r="92" spans="1:12" ht="15.75" customHeight="1" x14ac:dyDescent="0.25">
      <c r="A92" s="2"/>
      <c r="B92" s="476" t="s">
        <v>306</v>
      </c>
      <c r="C92" s="476"/>
      <c r="D92" s="476"/>
      <c r="E92" s="476"/>
      <c r="F92" s="476"/>
      <c r="G92" s="476"/>
      <c r="H92" s="476"/>
      <c r="I92" s="476"/>
      <c r="J92" s="476"/>
      <c r="K92" s="476"/>
      <c r="L92" s="476"/>
    </row>
    <row r="93" spans="1:12" x14ac:dyDescent="0.25">
      <c r="A93" s="2"/>
      <c r="B93" s="328" t="s">
        <v>237</v>
      </c>
      <c r="C93" s="2"/>
      <c r="D93" s="329"/>
      <c r="E93" s="329"/>
      <c r="F93" s="329"/>
      <c r="G93" s="329"/>
      <c r="H93" s="329"/>
      <c r="I93" s="329"/>
      <c r="J93" s="329"/>
      <c r="K93" s="329"/>
      <c r="L93" s="329"/>
    </row>
    <row r="94" spans="1:12" ht="13.5" customHeight="1" x14ac:dyDescent="0.25">
      <c r="A94" s="226" t="s">
        <v>303</v>
      </c>
      <c r="B94" s="227"/>
      <c r="C94" s="469" t="s">
        <v>50</v>
      </c>
      <c r="D94" s="470"/>
      <c r="E94" s="471"/>
      <c r="F94" s="469" t="s">
        <v>371</v>
      </c>
      <c r="G94" s="470"/>
      <c r="H94" s="471"/>
      <c r="I94" s="503" t="s">
        <v>51</v>
      </c>
      <c r="J94" s="501"/>
      <c r="K94" s="501"/>
      <c r="L94" s="502"/>
    </row>
    <row r="95" spans="1:12" ht="13.5" customHeight="1" x14ac:dyDescent="0.25">
      <c r="A95" s="171" t="s">
        <v>319</v>
      </c>
      <c r="B95" s="172"/>
      <c r="C95" s="173"/>
      <c r="D95" s="172"/>
      <c r="E95" s="173"/>
      <c r="F95" s="220" t="s">
        <v>370</v>
      </c>
      <c r="G95" s="238"/>
      <c r="H95" s="221"/>
      <c r="I95" s="227" t="s">
        <v>67</v>
      </c>
      <c r="J95" s="258" t="s">
        <v>392</v>
      </c>
      <c r="K95" s="253"/>
      <c r="L95" s="259"/>
    </row>
    <row r="96" spans="1:12" x14ac:dyDescent="0.25">
      <c r="A96" s="222" t="s">
        <v>383</v>
      </c>
      <c r="B96" s="176"/>
      <c r="C96" s="176"/>
      <c r="D96" s="176"/>
      <c r="E96" s="176"/>
      <c r="F96" s="228" t="s">
        <v>67</v>
      </c>
      <c r="G96" s="257" t="s">
        <v>367</v>
      </c>
      <c r="H96" s="216"/>
      <c r="I96" s="16" t="s">
        <v>376</v>
      </c>
      <c r="J96" s="176"/>
      <c r="K96" s="176"/>
      <c r="L96" s="223"/>
    </row>
    <row r="97" spans="1:12" x14ac:dyDescent="0.25">
      <c r="A97" s="178" t="s">
        <v>377</v>
      </c>
      <c r="B97" s="66"/>
      <c r="C97" s="185" t="s">
        <v>320</v>
      </c>
      <c r="D97" s="32"/>
      <c r="E97" s="185" t="s">
        <v>321</v>
      </c>
      <c r="F97" s="178" t="s">
        <v>396</v>
      </c>
      <c r="G97" s="66"/>
      <c r="H97" s="262">
        <v>10440</v>
      </c>
      <c r="I97" s="66" t="s">
        <v>68</v>
      </c>
      <c r="J97" s="264" t="s">
        <v>395</v>
      </c>
      <c r="K97" s="260"/>
      <c r="L97" s="223"/>
    </row>
    <row r="98" spans="1:12" x14ac:dyDescent="0.25">
      <c r="A98" s="178" t="s">
        <v>380</v>
      </c>
      <c r="B98" s="66"/>
      <c r="C98" s="232" t="s">
        <v>381</v>
      </c>
      <c r="D98" s="231"/>
      <c r="E98" s="145" t="s">
        <v>382</v>
      </c>
      <c r="F98" s="228" t="s">
        <v>68</v>
      </c>
      <c r="G98" s="257" t="s">
        <v>364</v>
      </c>
      <c r="H98" s="241"/>
      <c r="I98" s="224" t="s">
        <v>386</v>
      </c>
      <c r="J98" s="67"/>
      <c r="K98" s="224"/>
      <c r="L98" s="225"/>
    </row>
    <row r="99" spans="1:12" x14ac:dyDescent="0.25">
      <c r="A99" s="234" t="s">
        <v>379</v>
      </c>
      <c r="B99" s="235" t="s">
        <v>385</v>
      </c>
      <c r="C99" s="236" t="s">
        <v>378</v>
      </c>
      <c r="D99" s="229"/>
      <c r="E99" s="245" t="s">
        <v>384</v>
      </c>
      <c r="F99" s="181" t="s">
        <v>396</v>
      </c>
      <c r="G99" s="229"/>
      <c r="H99" s="263">
        <v>12050</v>
      </c>
      <c r="I99" s="180" t="s">
        <v>396</v>
      </c>
      <c r="J99" s="229"/>
      <c r="K99" s="415" t="s">
        <v>387</v>
      </c>
      <c r="L99" s="243" t="s">
        <v>388</v>
      </c>
    </row>
    <row r="100" spans="1:12" x14ac:dyDescent="0.25">
      <c r="A100" s="4"/>
      <c r="B100" s="2" t="s">
        <v>419</v>
      </c>
      <c r="C100" s="340"/>
      <c r="D100" s="4"/>
      <c r="E100" s="341"/>
      <c r="F100" s="175"/>
      <c r="G100" s="4"/>
      <c r="H100" s="342"/>
      <c r="I100" s="175"/>
      <c r="J100" s="4"/>
      <c r="K100" s="232"/>
      <c r="L100" s="145"/>
    </row>
    <row r="101" spans="1:12" x14ac:dyDescent="0.25">
      <c r="A101" s="472" t="s">
        <v>420</v>
      </c>
      <c r="B101" s="472"/>
      <c r="C101" s="472"/>
      <c r="D101" s="472"/>
      <c r="E101" s="472"/>
      <c r="F101" s="472"/>
      <c r="G101" s="472"/>
      <c r="H101" s="472"/>
      <c r="I101" s="472"/>
      <c r="J101" s="472"/>
      <c r="K101" s="472"/>
      <c r="L101" s="472"/>
    </row>
    <row r="102" spans="1:12" x14ac:dyDescent="0.25">
      <c r="A102" s="472" t="s">
        <v>77</v>
      </c>
      <c r="B102" s="472"/>
      <c r="C102" s="472"/>
      <c r="D102" s="472"/>
      <c r="E102" s="472"/>
      <c r="F102" s="472"/>
      <c r="G102" s="472"/>
      <c r="H102" s="472"/>
      <c r="I102" s="472"/>
      <c r="J102" s="472"/>
      <c r="K102" s="472"/>
      <c r="L102" s="472"/>
    </row>
    <row r="103" spans="1:12" x14ac:dyDescent="0.25">
      <c r="A103" s="481" t="s">
        <v>104</v>
      </c>
      <c r="B103" s="481"/>
      <c r="C103" s="481"/>
      <c r="D103" s="481"/>
      <c r="E103" s="481"/>
      <c r="F103" s="481"/>
      <c r="G103" s="481"/>
      <c r="H103" s="481"/>
      <c r="I103" s="481"/>
      <c r="J103" s="481"/>
      <c r="K103" s="481"/>
      <c r="L103" s="481"/>
    </row>
    <row r="104" spans="1:12" ht="18.75" customHeight="1" x14ac:dyDescent="0.25">
      <c r="A104" s="479" t="s">
        <v>78</v>
      </c>
      <c r="B104" s="459" t="s">
        <v>47</v>
      </c>
      <c r="C104" s="459" t="s">
        <v>79</v>
      </c>
      <c r="D104" s="463" t="s">
        <v>80</v>
      </c>
      <c r="E104" s="90" t="s">
        <v>81</v>
      </c>
      <c r="F104" s="91"/>
      <c r="G104" s="92"/>
      <c r="H104" s="86" t="s">
        <v>82</v>
      </c>
      <c r="I104" s="87"/>
      <c r="J104" s="86" t="s">
        <v>83</v>
      </c>
      <c r="K104" s="87"/>
      <c r="L104" s="482" t="s">
        <v>90</v>
      </c>
    </row>
    <row r="105" spans="1:12" ht="45" customHeight="1" x14ac:dyDescent="0.25">
      <c r="A105" s="480"/>
      <c r="B105" s="460"/>
      <c r="C105" s="460"/>
      <c r="D105" s="464"/>
      <c r="E105" s="69" t="s">
        <v>1</v>
      </c>
      <c r="F105" s="70" t="s">
        <v>2</v>
      </c>
      <c r="G105" s="71" t="s">
        <v>85</v>
      </c>
      <c r="H105" s="69" t="s">
        <v>86</v>
      </c>
      <c r="I105" s="71" t="s">
        <v>88</v>
      </c>
      <c r="J105" s="128" t="s">
        <v>87</v>
      </c>
      <c r="K105" s="71" t="s">
        <v>88</v>
      </c>
      <c r="L105" s="483"/>
    </row>
    <row r="106" spans="1:12" x14ac:dyDescent="0.25">
      <c r="A106" s="13" t="s">
        <v>5</v>
      </c>
      <c r="B106" s="8" t="s">
        <v>118</v>
      </c>
      <c r="C106" s="9">
        <v>2012</v>
      </c>
      <c r="D106" s="9" t="s">
        <v>12</v>
      </c>
      <c r="E106" s="12" t="s">
        <v>198</v>
      </c>
      <c r="F106" s="48">
        <v>50</v>
      </c>
      <c r="G106" s="312">
        <f t="shared" ref="G106:G114" si="13">(F106)*1000/56</f>
        <v>892.85714285714289</v>
      </c>
      <c r="H106" s="64">
        <v>4600</v>
      </c>
      <c r="I106" s="348">
        <f t="shared" ref="I106:I116" si="14">H106*1000/5300</f>
        <v>867.92452830188677</v>
      </c>
      <c r="J106" s="56" t="s">
        <v>167</v>
      </c>
      <c r="K106" s="312">
        <f t="shared" ref="K106:K109" si="15">(J106-7)*1000/20</f>
        <v>870</v>
      </c>
      <c r="L106" s="93">
        <f t="shared" ref="L106:L116" si="16">G106+I106+K106</f>
        <v>2630.7816711590294</v>
      </c>
    </row>
    <row r="107" spans="1:12" x14ac:dyDescent="0.25">
      <c r="A107" s="13" t="s">
        <v>10</v>
      </c>
      <c r="B107" s="8" t="s">
        <v>128</v>
      </c>
      <c r="C107" s="9">
        <v>2012</v>
      </c>
      <c r="D107" s="9" t="s">
        <v>12</v>
      </c>
      <c r="E107" s="9" t="s">
        <v>208</v>
      </c>
      <c r="F107" s="293">
        <v>43</v>
      </c>
      <c r="G107" s="312">
        <f t="shared" si="13"/>
        <v>767.85714285714289</v>
      </c>
      <c r="H107" s="64">
        <v>2970</v>
      </c>
      <c r="I107" s="348">
        <f t="shared" si="14"/>
        <v>560.37735849056605</v>
      </c>
      <c r="J107" s="56" t="s">
        <v>169</v>
      </c>
      <c r="K107" s="312">
        <f t="shared" si="15"/>
        <v>765</v>
      </c>
      <c r="L107" s="93">
        <f t="shared" si="16"/>
        <v>2093.2345013477088</v>
      </c>
    </row>
    <row r="108" spans="1:12" x14ac:dyDescent="0.25">
      <c r="A108" s="13" t="s">
        <v>8</v>
      </c>
      <c r="B108" s="8" t="s">
        <v>136</v>
      </c>
      <c r="C108" s="9">
        <v>2012</v>
      </c>
      <c r="D108" s="9" t="s">
        <v>12</v>
      </c>
      <c r="E108" s="10" t="s">
        <v>201</v>
      </c>
      <c r="F108" s="293">
        <v>21.5</v>
      </c>
      <c r="G108" s="312">
        <f t="shared" si="13"/>
        <v>383.92857142857144</v>
      </c>
      <c r="H108" s="64">
        <v>1310</v>
      </c>
      <c r="I108" s="348">
        <f t="shared" si="14"/>
        <v>247.16981132075472</v>
      </c>
      <c r="J108" s="56" t="s">
        <v>171</v>
      </c>
      <c r="K108" s="312">
        <f t="shared" si="15"/>
        <v>365.00000000000006</v>
      </c>
      <c r="L108" s="93">
        <f t="shared" si="16"/>
        <v>996.09838274932622</v>
      </c>
    </row>
    <row r="109" spans="1:12" x14ac:dyDescent="0.25">
      <c r="A109" s="13" t="s">
        <v>11</v>
      </c>
      <c r="B109" s="8" t="s">
        <v>133</v>
      </c>
      <c r="C109" s="9">
        <v>2013</v>
      </c>
      <c r="D109" s="303" t="s">
        <v>12</v>
      </c>
      <c r="E109" s="10" t="s">
        <v>205</v>
      </c>
      <c r="F109" s="293">
        <v>28</v>
      </c>
      <c r="G109" s="312">
        <f t="shared" si="13"/>
        <v>500</v>
      </c>
      <c r="H109" s="64">
        <v>1730</v>
      </c>
      <c r="I109" s="348">
        <f t="shared" si="14"/>
        <v>326.41509433962267</v>
      </c>
      <c r="J109" s="56" t="s">
        <v>175</v>
      </c>
      <c r="K109" s="312">
        <f t="shared" si="15"/>
        <v>140.00000000000006</v>
      </c>
      <c r="L109" s="93">
        <f t="shared" si="16"/>
        <v>966.41509433962278</v>
      </c>
    </row>
    <row r="110" spans="1:12" x14ac:dyDescent="0.25">
      <c r="A110" s="439" t="s">
        <v>15</v>
      </c>
      <c r="B110" s="441" t="s">
        <v>134</v>
      </c>
      <c r="C110" s="124">
        <v>2016</v>
      </c>
      <c r="D110" s="11" t="s">
        <v>29</v>
      </c>
      <c r="E110" s="133" t="s">
        <v>240</v>
      </c>
      <c r="F110" s="293">
        <v>24</v>
      </c>
      <c r="G110" s="347">
        <f t="shared" si="13"/>
        <v>428.57142857142856</v>
      </c>
      <c r="H110" s="322">
        <v>1630</v>
      </c>
      <c r="I110" s="348">
        <f t="shared" si="14"/>
        <v>307.54716981132077</v>
      </c>
      <c r="J110" s="479" t="s">
        <v>58</v>
      </c>
      <c r="K110" s="508"/>
      <c r="L110" s="497">
        <f t="shared" si="16"/>
        <v>736.11859838274927</v>
      </c>
    </row>
    <row r="111" spans="1:12" x14ac:dyDescent="0.25">
      <c r="A111" s="440"/>
      <c r="B111" s="442"/>
      <c r="C111" s="457" t="s">
        <v>429</v>
      </c>
      <c r="D111" s="458"/>
      <c r="E111" s="134" t="s">
        <v>236</v>
      </c>
      <c r="F111" s="293" t="s">
        <v>58</v>
      </c>
      <c r="G111" s="347"/>
      <c r="H111" s="322"/>
      <c r="I111" s="348"/>
      <c r="J111" s="480"/>
      <c r="K111" s="509"/>
      <c r="L111" s="498"/>
    </row>
    <row r="112" spans="1:12" x14ac:dyDescent="0.25">
      <c r="A112" s="13" t="s">
        <v>17</v>
      </c>
      <c r="B112" s="8" t="s">
        <v>132</v>
      </c>
      <c r="C112" s="9">
        <v>2014</v>
      </c>
      <c r="D112" s="9" t="s">
        <v>21</v>
      </c>
      <c r="E112" s="10" t="s">
        <v>202</v>
      </c>
      <c r="F112" s="293">
        <v>14</v>
      </c>
      <c r="G112" s="312">
        <f t="shared" si="13"/>
        <v>250</v>
      </c>
      <c r="H112" s="10">
        <v>1370</v>
      </c>
      <c r="I112" s="348">
        <f t="shared" si="14"/>
        <v>258.49056603773585</v>
      </c>
      <c r="J112" s="56" t="s">
        <v>173</v>
      </c>
      <c r="K112" s="312">
        <f>(J112-7)*1000/20</f>
        <v>184.99999999999994</v>
      </c>
      <c r="L112" s="93">
        <f t="shared" si="16"/>
        <v>693.49056603773579</v>
      </c>
    </row>
    <row r="113" spans="1:12" x14ac:dyDescent="0.25">
      <c r="A113" s="13" t="s">
        <v>32</v>
      </c>
      <c r="B113" s="8" t="s">
        <v>139</v>
      </c>
      <c r="C113" s="9">
        <v>2013</v>
      </c>
      <c r="D113" s="303" t="s">
        <v>12</v>
      </c>
      <c r="E113" s="108" t="s">
        <v>202</v>
      </c>
      <c r="F113" s="293">
        <v>14</v>
      </c>
      <c r="G113" s="312">
        <f t="shared" si="13"/>
        <v>250</v>
      </c>
      <c r="H113" s="64">
        <v>1040</v>
      </c>
      <c r="I113" s="348">
        <f t="shared" si="14"/>
        <v>196.22641509433961</v>
      </c>
      <c r="J113" s="56" t="s">
        <v>172</v>
      </c>
      <c r="K113" s="312">
        <f>(J113-7)*1000/20</f>
        <v>134.99999999999994</v>
      </c>
      <c r="L113" s="93">
        <f t="shared" si="16"/>
        <v>581.22641509433947</v>
      </c>
    </row>
    <row r="114" spans="1:12" ht="20.25" customHeight="1" x14ac:dyDescent="0.25">
      <c r="A114" s="122" t="s">
        <v>19</v>
      </c>
      <c r="B114" s="45" t="s">
        <v>138</v>
      </c>
      <c r="C114" s="11">
        <v>2015</v>
      </c>
      <c r="D114" s="289" t="s">
        <v>21</v>
      </c>
      <c r="E114" s="346" t="s">
        <v>206</v>
      </c>
      <c r="F114" s="293">
        <v>7</v>
      </c>
      <c r="G114" s="312">
        <f t="shared" si="13"/>
        <v>125</v>
      </c>
      <c r="H114" s="322">
        <v>1690</v>
      </c>
      <c r="I114" s="348">
        <f t="shared" si="14"/>
        <v>318.8679245283019</v>
      </c>
      <c r="J114" s="323" t="s">
        <v>58</v>
      </c>
      <c r="K114" s="312"/>
      <c r="L114" s="93">
        <f t="shared" si="16"/>
        <v>443.8679245283019</v>
      </c>
    </row>
    <row r="115" spans="1:12" x14ac:dyDescent="0.25">
      <c r="A115" s="13" t="s">
        <v>20</v>
      </c>
      <c r="B115" s="8" t="s">
        <v>142</v>
      </c>
      <c r="C115" s="9">
        <v>2016</v>
      </c>
      <c r="D115" s="9" t="s">
        <v>29</v>
      </c>
      <c r="E115" s="300" t="s">
        <v>204</v>
      </c>
      <c r="F115" s="48" t="s">
        <v>58</v>
      </c>
      <c r="G115" s="312"/>
      <c r="H115" s="10">
        <v>1250</v>
      </c>
      <c r="I115" s="348">
        <f t="shared" si="14"/>
        <v>235.84905660377359</v>
      </c>
      <c r="J115" s="299" t="s">
        <v>58</v>
      </c>
      <c r="K115" s="312"/>
      <c r="L115" s="93">
        <f t="shared" si="16"/>
        <v>235.84905660377359</v>
      </c>
    </row>
    <row r="116" spans="1:12" x14ac:dyDescent="0.25">
      <c r="A116" s="13" t="s">
        <v>22</v>
      </c>
      <c r="B116" s="8" t="s">
        <v>140</v>
      </c>
      <c r="C116" s="9">
        <v>2016</v>
      </c>
      <c r="D116" s="9" t="s">
        <v>29</v>
      </c>
      <c r="E116" s="297" t="s">
        <v>203</v>
      </c>
      <c r="F116" s="48" t="s">
        <v>58</v>
      </c>
      <c r="G116" s="312"/>
      <c r="H116" s="10">
        <v>680</v>
      </c>
      <c r="I116" s="348">
        <f t="shared" si="14"/>
        <v>128.30188679245282</v>
      </c>
      <c r="J116" s="299" t="s">
        <v>58</v>
      </c>
      <c r="K116" s="312"/>
      <c r="L116" s="93">
        <f t="shared" si="16"/>
        <v>128.30188679245282</v>
      </c>
    </row>
    <row r="117" spans="1:12" s="21" customFormat="1" ht="18" customHeight="1" x14ac:dyDescent="0.25">
      <c r="A117" s="14"/>
      <c r="B117" s="429" t="s">
        <v>306</v>
      </c>
      <c r="C117" s="429"/>
      <c r="D117" s="429"/>
      <c r="E117" s="429"/>
      <c r="F117" s="429"/>
      <c r="G117" s="429"/>
      <c r="H117" s="429"/>
      <c r="I117" s="429"/>
      <c r="J117" s="429"/>
      <c r="K117" s="429"/>
      <c r="L117" s="429"/>
    </row>
    <row r="118" spans="1:12" s="21" customFormat="1" x14ac:dyDescent="0.25">
      <c r="A118" s="14"/>
      <c r="B118" s="36" t="s">
        <v>235</v>
      </c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</row>
    <row r="119" spans="1:12" s="187" customFormat="1" ht="15.75" customHeight="1" x14ac:dyDescent="0.25">
      <c r="B119" s="2" t="s">
        <v>419</v>
      </c>
    </row>
    <row r="120" spans="1:12" s="187" customFormat="1" ht="15.75" customHeight="1" x14ac:dyDescent="0.25">
      <c r="A120" s="506" t="s">
        <v>104</v>
      </c>
      <c r="B120" s="507"/>
      <c r="C120" s="496" t="s">
        <v>50</v>
      </c>
      <c r="D120" s="496"/>
      <c r="E120" s="496"/>
      <c r="F120" s="499" t="s">
        <v>371</v>
      </c>
      <c r="G120" s="496"/>
      <c r="H120" s="500"/>
      <c r="I120" s="501" t="s">
        <v>51</v>
      </c>
      <c r="J120" s="501"/>
      <c r="K120" s="501"/>
      <c r="L120" s="502"/>
    </row>
    <row r="121" spans="1:12" s="187" customFormat="1" ht="15.75" customHeight="1" x14ac:dyDescent="0.25">
      <c r="A121" s="171" t="s">
        <v>319</v>
      </c>
      <c r="B121" s="172"/>
      <c r="C121" s="173"/>
      <c r="D121" s="172"/>
      <c r="E121" s="174"/>
      <c r="F121" s="244" t="s">
        <v>370</v>
      </c>
      <c r="G121" s="16"/>
      <c r="H121" s="16"/>
      <c r="I121" s="281" t="s">
        <v>393</v>
      </c>
      <c r="J121" s="254"/>
      <c r="K121" s="255" t="s">
        <v>374</v>
      </c>
      <c r="L121" s="256"/>
    </row>
    <row r="122" spans="1:12" s="187" customFormat="1" ht="15.75" customHeight="1" x14ac:dyDescent="0.25">
      <c r="A122" s="222" t="s">
        <v>389</v>
      </c>
      <c r="B122" s="176"/>
      <c r="C122" s="176"/>
      <c r="D122" s="176"/>
      <c r="E122" s="177"/>
      <c r="F122" s="228" t="s">
        <v>67</v>
      </c>
      <c r="G122" s="246" t="s">
        <v>366</v>
      </c>
      <c r="H122" s="219"/>
      <c r="I122" s="261" t="s">
        <v>372</v>
      </c>
      <c r="J122" s="224"/>
      <c r="K122" s="224"/>
      <c r="L122" s="250"/>
    </row>
    <row r="123" spans="1:12" s="187" customFormat="1" ht="15.75" customHeight="1" x14ac:dyDescent="0.25">
      <c r="A123" s="178" t="s">
        <v>305</v>
      </c>
      <c r="B123" s="175"/>
      <c r="C123" s="192" t="s">
        <v>338</v>
      </c>
      <c r="D123" s="175" t="s">
        <v>272</v>
      </c>
      <c r="E123" s="248">
        <v>55</v>
      </c>
      <c r="F123" s="179"/>
      <c r="G123" s="4"/>
      <c r="H123" s="251"/>
      <c r="I123" s="228" t="s">
        <v>394</v>
      </c>
      <c r="K123" s="252" t="s">
        <v>375</v>
      </c>
      <c r="L123" s="250"/>
    </row>
    <row r="124" spans="1:12" s="187" customFormat="1" ht="15.75" customHeight="1" x14ac:dyDescent="0.25">
      <c r="A124" s="178" t="s">
        <v>304</v>
      </c>
      <c r="B124" s="175"/>
      <c r="C124" s="145" t="s">
        <v>339</v>
      </c>
      <c r="D124" s="175" t="s">
        <v>272</v>
      </c>
      <c r="E124" s="233">
        <v>56</v>
      </c>
      <c r="F124" s="228" t="s">
        <v>68</v>
      </c>
      <c r="G124" s="247" t="s">
        <v>363</v>
      </c>
      <c r="H124" s="240"/>
      <c r="I124" s="249" t="s">
        <v>373</v>
      </c>
      <c r="K124" s="224"/>
      <c r="L124" s="225"/>
    </row>
    <row r="125" spans="1:12" s="187" customFormat="1" ht="15.75" customHeight="1" x14ac:dyDescent="0.25">
      <c r="A125" s="234" t="s">
        <v>379</v>
      </c>
      <c r="B125" s="235" t="s">
        <v>390</v>
      </c>
      <c r="C125" s="236" t="s">
        <v>378</v>
      </c>
      <c r="D125" s="229"/>
      <c r="E125" s="237" t="s">
        <v>391</v>
      </c>
      <c r="F125" s="239"/>
      <c r="G125" s="229"/>
      <c r="H125" s="229"/>
      <c r="I125" s="181" t="s">
        <v>380</v>
      </c>
      <c r="J125" s="229"/>
      <c r="K125" s="242" t="s">
        <v>428</v>
      </c>
      <c r="L125" s="243" t="s">
        <v>435</v>
      </c>
    </row>
    <row r="126" spans="1:12" s="67" customFormat="1" x14ac:dyDescent="0.25">
      <c r="A126" s="50"/>
      <c r="B126" s="4"/>
      <c r="C126" s="4"/>
      <c r="D126" s="4"/>
      <c r="E126" s="15"/>
      <c r="F126" s="4"/>
      <c r="G126" s="4"/>
      <c r="H126" s="4"/>
      <c r="I126" s="251"/>
      <c r="J126" s="176"/>
      <c r="K126" s="176"/>
      <c r="L126" s="251"/>
    </row>
    <row r="127" spans="1:12" s="67" customFormat="1" x14ac:dyDescent="0.25">
      <c r="A127" s="50"/>
      <c r="B127" s="251"/>
      <c r="C127" s="251"/>
      <c r="D127" s="251"/>
      <c r="E127" s="251"/>
      <c r="F127" s="251"/>
      <c r="G127" s="176"/>
      <c r="H127" s="176"/>
      <c r="I127" s="176"/>
      <c r="J127" s="176"/>
      <c r="K127" s="176"/>
      <c r="L127" s="349"/>
    </row>
    <row r="128" spans="1:12" s="67" customFormat="1" x14ac:dyDescent="0.25">
      <c r="A128" s="50"/>
      <c r="B128" s="251"/>
      <c r="C128" s="251"/>
      <c r="D128" s="350"/>
      <c r="E128" s="251"/>
      <c r="F128" s="251"/>
      <c r="G128" s="251"/>
      <c r="H128" s="351"/>
      <c r="I128" s="251"/>
      <c r="J128" s="251"/>
      <c r="K128" s="351"/>
      <c r="L128" s="251"/>
    </row>
    <row r="129" spans="1:15" s="67" customFormat="1" x14ac:dyDescent="0.25">
      <c r="A129" s="50"/>
      <c r="B129" s="251"/>
      <c r="C129" s="251"/>
      <c r="D129" s="251"/>
      <c r="E129" s="251"/>
      <c r="F129" s="251"/>
      <c r="G129" s="251"/>
      <c r="H129" s="251"/>
      <c r="I129" s="15"/>
      <c r="J129" s="251"/>
      <c r="K129" s="352"/>
      <c r="L129" s="251"/>
      <c r="O129"/>
    </row>
    <row r="130" spans="1:15" s="67" customFormat="1" x14ac:dyDescent="0.25">
      <c r="A130" s="50"/>
      <c r="B130" s="251"/>
      <c r="C130" s="251"/>
      <c r="D130" s="251"/>
      <c r="E130" s="251"/>
      <c r="F130" s="251"/>
      <c r="G130" s="251"/>
      <c r="H130" s="251"/>
      <c r="I130" s="15"/>
      <c r="J130" s="251"/>
      <c r="K130" s="352"/>
      <c r="L130" s="251"/>
    </row>
    <row r="131" spans="1:15" s="67" customFormat="1" x14ac:dyDescent="0.25">
      <c r="A131" s="50"/>
      <c r="B131" s="251"/>
      <c r="C131" s="251"/>
      <c r="D131" s="251"/>
      <c r="E131" s="251"/>
      <c r="F131" s="251"/>
      <c r="G131" s="251"/>
      <c r="H131" s="251"/>
      <c r="I131" s="15"/>
      <c r="J131" s="251"/>
      <c r="K131" s="352"/>
      <c r="L131" s="251"/>
    </row>
    <row r="132" spans="1:15" s="67" customFormat="1" x14ac:dyDescent="0.25">
      <c r="A132" s="50"/>
      <c r="B132" s="251"/>
      <c r="C132" s="251"/>
      <c r="D132" s="251"/>
      <c r="E132" s="251"/>
      <c r="F132" s="251"/>
      <c r="G132" s="251"/>
      <c r="H132" s="351"/>
      <c r="I132" s="15"/>
      <c r="J132" s="251"/>
      <c r="K132" s="351"/>
      <c r="L132" s="251"/>
    </row>
    <row r="133" spans="1:15" s="67" customFormat="1" x14ac:dyDescent="0.25">
      <c r="A133" s="50"/>
      <c r="B133" s="251"/>
      <c r="C133" s="251"/>
      <c r="D133" s="251"/>
      <c r="E133" s="251"/>
      <c r="F133" s="251"/>
      <c r="G133" s="251"/>
      <c r="H133" s="4"/>
      <c r="I133" s="15"/>
      <c r="J133" s="251"/>
      <c r="K133" s="350"/>
      <c r="L133" s="349"/>
    </row>
    <row r="134" spans="1:15" x14ac:dyDescent="0.25">
      <c r="A134" s="2"/>
      <c r="B134" s="2"/>
      <c r="C134" s="2"/>
      <c r="D134" s="2"/>
      <c r="E134" s="55"/>
      <c r="F134" s="2"/>
      <c r="G134" s="2"/>
      <c r="H134" s="353"/>
      <c r="I134" s="4"/>
      <c r="J134" s="353"/>
      <c r="K134" s="353"/>
      <c r="L134" s="353"/>
    </row>
    <row r="135" spans="1:15" ht="14.25" customHeight="1" x14ac:dyDescent="0.25">
      <c r="A135" s="472" t="s">
        <v>420</v>
      </c>
      <c r="B135" s="472"/>
      <c r="C135" s="472"/>
      <c r="D135" s="472"/>
      <c r="E135" s="472"/>
      <c r="F135" s="472"/>
      <c r="G135" s="472"/>
      <c r="H135" s="472"/>
      <c r="I135" s="472"/>
      <c r="J135" s="472"/>
      <c r="K135" s="472"/>
      <c r="L135" s="472"/>
    </row>
    <row r="136" spans="1:15" ht="14.25" customHeight="1" x14ac:dyDescent="0.25">
      <c r="A136" s="472" t="s">
        <v>77</v>
      </c>
      <c r="B136" s="472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</row>
    <row r="137" spans="1:15" ht="14.25" customHeight="1" x14ac:dyDescent="0.25">
      <c r="A137" s="2"/>
      <c r="B137" s="354"/>
      <c r="C137" s="354"/>
      <c r="D137" s="354"/>
      <c r="E137" s="55"/>
      <c r="F137" s="2"/>
      <c r="G137" s="355" t="s">
        <v>105</v>
      </c>
      <c r="H137" s="354"/>
      <c r="I137" s="354"/>
      <c r="J137" s="354"/>
      <c r="K137" s="354"/>
      <c r="L137" s="354"/>
    </row>
    <row r="138" spans="1:15" ht="14.25" customHeight="1" x14ac:dyDescent="0.25">
      <c r="A138" s="474" t="s">
        <v>78</v>
      </c>
      <c r="B138" s="504" t="s">
        <v>47</v>
      </c>
      <c r="C138" s="459" t="s">
        <v>79</v>
      </c>
      <c r="D138" s="484" t="s">
        <v>80</v>
      </c>
      <c r="E138" s="78" t="s">
        <v>81</v>
      </c>
      <c r="F138" s="125"/>
      <c r="G138" s="126"/>
      <c r="H138" s="69" t="s">
        <v>82</v>
      </c>
      <c r="I138" s="127"/>
      <c r="J138" s="69" t="s">
        <v>83</v>
      </c>
      <c r="K138" s="127"/>
      <c r="L138" s="477" t="s">
        <v>84</v>
      </c>
    </row>
    <row r="139" spans="1:15" ht="27.75" customHeight="1" x14ac:dyDescent="0.25">
      <c r="A139" s="475"/>
      <c r="B139" s="505"/>
      <c r="C139" s="460"/>
      <c r="D139" s="485"/>
      <c r="E139" s="69" t="s">
        <v>1</v>
      </c>
      <c r="F139" s="301" t="s">
        <v>2</v>
      </c>
      <c r="G139" s="71" t="s">
        <v>85</v>
      </c>
      <c r="H139" s="69" t="s">
        <v>86</v>
      </c>
      <c r="I139" s="71" t="s">
        <v>88</v>
      </c>
      <c r="J139" s="128" t="s">
        <v>87</v>
      </c>
      <c r="K139" s="71" t="s">
        <v>88</v>
      </c>
      <c r="L139" s="478"/>
    </row>
    <row r="140" spans="1:15" ht="14.25" customHeight="1" x14ac:dyDescent="0.25">
      <c r="A140" s="13" t="s">
        <v>9</v>
      </c>
      <c r="B140" s="8" t="s">
        <v>132</v>
      </c>
      <c r="C140" s="9">
        <v>2014</v>
      </c>
      <c r="D140" s="9" t="s">
        <v>21</v>
      </c>
      <c r="E140" s="10" t="s">
        <v>202</v>
      </c>
      <c r="F140" s="300">
        <v>44</v>
      </c>
      <c r="G140" s="312">
        <f>(F140)*1000/71.75</f>
        <v>613.24041811846689</v>
      </c>
      <c r="H140" s="10">
        <v>1370</v>
      </c>
      <c r="I140" s="101">
        <f t="shared" ref="I140:I144" si="17">H140*1000/4800</f>
        <v>285.41666666666669</v>
      </c>
      <c r="J140" s="56" t="s">
        <v>173</v>
      </c>
      <c r="K140" s="312">
        <f>(J140)*1000/25</f>
        <v>428</v>
      </c>
      <c r="L140" s="93">
        <f t="shared" ref="L140:L144" si="18">G140+I140+K140</f>
        <v>1326.6570847851335</v>
      </c>
    </row>
    <row r="141" spans="1:15" ht="14.25" customHeight="1" x14ac:dyDescent="0.25">
      <c r="A141" s="13" t="s">
        <v>10</v>
      </c>
      <c r="B141" s="46" t="s">
        <v>134</v>
      </c>
      <c r="C141" s="123">
        <v>2016</v>
      </c>
      <c r="D141" s="9" t="s">
        <v>29</v>
      </c>
      <c r="E141" s="356" t="s">
        <v>232</v>
      </c>
      <c r="F141" s="10">
        <v>54</v>
      </c>
      <c r="G141" s="312">
        <f>(F141)*1000/71.75</f>
        <v>752.61324041811849</v>
      </c>
      <c r="H141" s="322">
        <v>1630</v>
      </c>
      <c r="I141" s="101">
        <f t="shared" si="17"/>
        <v>339.58333333333331</v>
      </c>
      <c r="J141" s="301" t="s">
        <v>58</v>
      </c>
      <c r="K141" s="312"/>
      <c r="L141" s="93">
        <f t="shared" si="18"/>
        <v>1092.1965737514518</v>
      </c>
    </row>
    <row r="142" spans="1:15" ht="14.25" customHeight="1" x14ac:dyDescent="0.25">
      <c r="A142" s="13" t="s">
        <v>14</v>
      </c>
      <c r="B142" s="45" t="s">
        <v>138</v>
      </c>
      <c r="C142" s="11">
        <v>2015</v>
      </c>
      <c r="D142" s="303" t="s">
        <v>21</v>
      </c>
      <c r="E142" s="357" t="s">
        <v>206</v>
      </c>
      <c r="F142" s="302">
        <v>37</v>
      </c>
      <c r="G142" s="312">
        <f>(F142)*1000/71.75</f>
        <v>515.67944250871085</v>
      </c>
      <c r="H142" s="322">
        <v>1690</v>
      </c>
      <c r="I142" s="101">
        <f t="shared" si="17"/>
        <v>352.08333333333331</v>
      </c>
      <c r="J142" s="301" t="s">
        <v>58</v>
      </c>
      <c r="K142" s="312"/>
      <c r="L142" s="93">
        <f t="shared" si="18"/>
        <v>867.76277584204422</v>
      </c>
    </row>
    <row r="143" spans="1:15" ht="14.25" customHeight="1" x14ac:dyDescent="0.25">
      <c r="A143" s="13" t="s">
        <v>8</v>
      </c>
      <c r="B143" s="8" t="s">
        <v>142</v>
      </c>
      <c r="C143" s="9">
        <v>2016</v>
      </c>
      <c r="D143" s="9" t="s">
        <v>29</v>
      </c>
      <c r="E143" s="321" t="s">
        <v>204</v>
      </c>
      <c r="F143" s="89" t="s">
        <v>58</v>
      </c>
      <c r="G143" s="312"/>
      <c r="H143" s="10">
        <v>1250</v>
      </c>
      <c r="I143" s="101">
        <f t="shared" si="17"/>
        <v>260.41666666666669</v>
      </c>
      <c r="J143" s="299" t="s">
        <v>58</v>
      </c>
      <c r="K143" s="312"/>
      <c r="L143" s="93">
        <f t="shared" si="18"/>
        <v>260.41666666666669</v>
      </c>
    </row>
    <row r="144" spans="1:15" ht="14.25" customHeight="1" x14ac:dyDescent="0.25">
      <c r="A144" s="13" t="s">
        <v>11</v>
      </c>
      <c r="B144" s="8" t="s">
        <v>140</v>
      </c>
      <c r="C144" s="9">
        <v>2016</v>
      </c>
      <c r="D144" s="9" t="s">
        <v>29</v>
      </c>
      <c r="E144" s="297" t="s">
        <v>203</v>
      </c>
      <c r="F144" s="89" t="s">
        <v>58</v>
      </c>
      <c r="G144" s="312"/>
      <c r="H144" s="10">
        <v>680</v>
      </c>
      <c r="I144" s="101">
        <f t="shared" si="17"/>
        <v>141.66666666666666</v>
      </c>
      <c r="J144" s="299" t="s">
        <v>58</v>
      </c>
      <c r="K144" s="312"/>
      <c r="L144" s="93">
        <f t="shared" si="18"/>
        <v>141.66666666666666</v>
      </c>
    </row>
    <row r="145" spans="1:12" ht="14.25" customHeight="1" x14ac:dyDescent="0.25">
      <c r="B145" s="2" t="s">
        <v>419</v>
      </c>
    </row>
    <row r="146" spans="1:12" ht="14.25" customHeight="1" x14ac:dyDescent="0.25"/>
    <row r="147" spans="1:12" ht="14.25" customHeight="1" x14ac:dyDescent="0.25">
      <c r="A147" s="506" t="s">
        <v>186</v>
      </c>
      <c r="B147" s="507"/>
      <c r="C147" s="496" t="s">
        <v>50</v>
      </c>
      <c r="D147" s="496"/>
      <c r="E147" s="500"/>
      <c r="F147" s="499" t="s">
        <v>371</v>
      </c>
      <c r="G147" s="496"/>
      <c r="H147" s="500"/>
      <c r="I147" s="510" t="s">
        <v>51</v>
      </c>
      <c r="J147" s="511"/>
      <c r="K147" s="511"/>
      <c r="L147" s="512"/>
    </row>
    <row r="148" spans="1:12" ht="14.25" customHeight="1" x14ac:dyDescent="0.25">
      <c r="A148" s="171" t="s">
        <v>319</v>
      </c>
      <c r="B148" s="172"/>
      <c r="C148" s="173"/>
      <c r="D148" s="172"/>
      <c r="E148" s="174"/>
      <c r="F148" s="244" t="s">
        <v>370</v>
      </c>
      <c r="G148" s="16"/>
      <c r="H148" s="16"/>
      <c r="I148" s="281" t="s">
        <v>393</v>
      </c>
      <c r="J148" s="254"/>
      <c r="K148" s="255" t="s">
        <v>374</v>
      </c>
      <c r="L148" s="256"/>
    </row>
    <row r="149" spans="1:12" x14ac:dyDescent="0.25">
      <c r="A149" s="222" t="s">
        <v>407</v>
      </c>
      <c r="B149" s="176"/>
      <c r="C149" s="176"/>
      <c r="D149" s="176"/>
      <c r="E149" s="177"/>
      <c r="F149" s="228" t="s">
        <v>67</v>
      </c>
      <c r="G149" s="246" t="s">
        <v>361</v>
      </c>
      <c r="H149" s="219"/>
      <c r="I149" s="261" t="s">
        <v>372</v>
      </c>
      <c r="J149" s="224"/>
      <c r="K149" s="224"/>
      <c r="L149" s="250"/>
    </row>
    <row r="150" spans="1:12" x14ac:dyDescent="0.25">
      <c r="A150" s="178" t="s">
        <v>409</v>
      </c>
      <c r="B150" s="175"/>
      <c r="C150" s="192" t="s">
        <v>338</v>
      </c>
      <c r="D150" s="175" t="s">
        <v>272</v>
      </c>
      <c r="E150" s="248">
        <v>52</v>
      </c>
      <c r="F150" s="179"/>
      <c r="G150" s="4"/>
      <c r="H150" s="251"/>
      <c r="I150" s="228" t="s">
        <v>394</v>
      </c>
      <c r="J150" s="187"/>
      <c r="K150" s="252" t="s">
        <v>375</v>
      </c>
      <c r="L150" s="250"/>
    </row>
    <row r="151" spans="1:12" x14ac:dyDescent="0.25">
      <c r="A151" s="178" t="s">
        <v>408</v>
      </c>
      <c r="B151" s="175"/>
      <c r="C151" s="145">
        <v>71.75</v>
      </c>
      <c r="D151" s="175" t="s">
        <v>272</v>
      </c>
      <c r="E151" s="233">
        <v>80.5</v>
      </c>
      <c r="F151" s="228" t="s">
        <v>68</v>
      </c>
      <c r="G151" s="247" t="s">
        <v>410</v>
      </c>
      <c r="H151" s="240"/>
      <c r="I151" s="249" t="s">
        <v>373</v>
      </c>
      <c r="J151" s="187"/>
      <c r="K151" s="224"/>
      <c r="L151" s="225"/>
    </row>
    <row r="152" spans="1:12" x14ac:dyDescent="0.25">
      <c r="A152" s="234" t="s">
        <v>424</v>
      </c>
      <c r="B152" s="284" t="s">
        <v>412</v>
      </c>
      <c r="C152" s="236" t="s">
        <v>425</v>
      </c>
      <c r="D152" s="229"/>
      <c r="E152" s="237" t="s">
        <v>411</v>
      </c>
      <c r="F152" s="239"/>
      <c r="G152" s="229"/>
      <c r="H152" s="229"/>
      <c r="I152" s="181" t="s">
        <v>380</v>
      </c>
      <c r="J152" s="229"/>
      <c r="K152" s="358" t="s">
        <v>427</v>
      </c>
      <c r="L152" s="359" t="s">
        <v>426</v>
      </c>
    </row>
    <row r="153" spans="1:12" ht="15.75" customHeight="1" x14ac:dyDescent="0.25">
      <c r="B153" s="473" t="s">
        <v>256</v>
      </c>
      <c r="C153" s="473"/>
      <c r="D153" s="473"/>
      <c r="E153" s="473"/>
      <c r="F153" s="473"/>
      <c r="G153" s="473"/>
      <c r="H153" s="473"/>
      <c r="I153" s="473"/>
      <c r="J153" s="473"/>
      <c r="K153" s="473"/>
      <c r="L153" s="473"/>
    </row>
    <row r="154" spans="1:12" x14ac:dyDescent="0.25">
      <c r="B154" s="131" t="s">
        <v>237</v>
      </c>
      <c r="D154" s="120"/>
      <c r="E154" s="120"/>
      <c r="F154" s="120"/>
      <c r="G154" s="120"/>
      <c r="H154" s="120"/>
      <c r="I154" s="120"/>
      <c r="J154" s="120"/>
      <c r="K154" s="120"/>
      <c r="L154" s="120"/>
    </row>
    <row r="156" spans="1:12" ht="15" customHeight="1" x14ac:dyDescent="0.25">
      <c r="B156" s="2" t="s">
        <v>419</v>
      </c>
    </row>
    <row r="157" spans="1:12" x14ac:dyDescent="0.25">
      <c r="B157"/>
      <c r="C157"/>
      <c r="D157"/>
    </row>
  </sheetData>
  <sortState ref="B129:L135">
    <sortCondition descending="1" ref="L129:L135"/>
  </sortState>
  <mergeCells count="86">
    <mergeCell ref="A147:B147"/>
    <mergeCell ref="C147:E147"/>
    <mergeCell ref="F147:H147"/>
    <mergeCell ref="I147:L147"/>
    <mergeCell ref="B153:L153"/>
    <mergeCell ref="A80:A81"/>
    <mergeCell ref="A84:A85"/>
    <mergeCell ref="B84:B85"/>
    <mergeCell ref="C81:D81"/>
    <mergeCell ref="B138:B139"/>
    <mergeCell ref="A120:B120"/>
    <mergeCell ref="B117:L117"/>
    <mergeCell ref="L138:L139"/>
    <mergeCell ref="D138:D139"/>
    <mergeCell ref="C138:C139"/>
    <mergeCell ref="A136:L136"/>
    <mergeCell ref="A110:A111"/>
    <mergeCell ref="B110:B111"/>
    <mergeCell ref="L110:L111"/>
    <mergeCell ref="J110:J111"/>
    <mergeCell ref="K110:K111"/>
    <mergeCell ref="C120:E120"/>
    <mergeCell ref="B80:B81"/>
    <mergeCell ref="L80:L81"/>
    <mergeCell ref="L84:L85"/>
    <mergeCell ref="F120:H120"/>
    <mergeCell ref="I120:L120"/>
    <mergeCell ref="F94:H94"/>
    <mergeCell ref="I94:L94"/>
    <mergeCell ref="A52:A53"/>
    <mergeCell ref="H46:H47"/>
    <mergeCell ref="B46:B47"/>
    <mergeCell ref="C47:D47"/>
    <mergeCell ref="A1:L1"/>
    <mergeCell ref="A2:L2"/>
    <mergeCell ref="A3:L3"/>
    <mergeCell ref="A5:A6"/>
    <mergeCell ref="B5:B6"/>
    <mergeCell ref="C5:C6"/>
    <mergeCell ref="D5:D6"/>
    <mergeCell ref="E5:G5"/>
    <mergeCell ref="H5:I5"/>
    <mergeCell ref="J5:K5"/>
    <mergeCell ref="L5:L6"/>
    <mergeCell ref="A46:A47"/>
    <mergeCell ref="A33:L33"/>
    <mergeCell ref="A34:L34"/>
    <mergeCell ref="A36:A37"/>
    <mergeCell ref="C36:C37"/>
    <mergeCell ref="D36:D37"/>
    <mergeCell ref="L36:L37"/>
    <mergeCell ref="E36:G36"/>
    <mergeCell ref="H36:I36"/>
    <mergeCell ref="J36:K36"/>
    <mergeCell ref="A135:L135"/>
    <mergeCell ref="B28:L28"/>
    <mergeCell ref="A138:A139"/>
    <mergeCell ref="B59:L59"/>
    <mergeCell ref="B92:L92"/>
    <mergeCell ref="D104:D105"/>
    <mergeCell ref="C104:C105"/>
    <mergeCell ref="L71:L72"/>
    <mergeCell ref="A71:A72"/>
    <mergeCell ref="A101:L101"/>
    <mergeCell ref="A102:L102"/>
    <mergeCell ref="A103:L103"/>
    <mergeCell ref="L104:L105"/>
    <mergeCell ref="A104:A105"/>
    <mergeCell ref="A68:L68"/>
    <mergeCell ref="A69:L69"/>
    <mergeCell ref="I52:I53"/>
    <mergeCell ref="J52:J53"/>
    <mergeCell ref="K52:K53"/>
    <mergeCell ref="C111:D111"/>
    <mergeCell ref="B36:B37"/>
    <mergeCell ref="B71:B72"/>
    <mergeCell ref="B104:B105"/>
    <mergeCell ref="H52:H53"/>
    <mergeCell ref="C71:C72"/>
    <mergeCell ref="D71:D72"/>
    <mergeCell ref="C53:D53"/>
    <mergeCell ref="B52:B53"/>
    <mergeCell ref="C94:E94"/>
    <mergeCell ref="J46:J47"/>
    <mergeCell ref="K46:K47"/>
    <mergeCell ref="I46:I47"/>
  </mergeCells>
  <pageMargins left="0.70866141732283472" right="0.31496062992125984" top="0.27559055118110237" bottom="0.35416666666666669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105"/>
  <sheetViews>
    <sheetView topLeftCell="A7" zoomScale="98" zoomScaleNormal="98" workbookViewId="0">
      <selection activeCell="M21" sqref="M21"/>
    </sheetView>
  </sheetViews>
  <sheetFormatPr defaultRowHeight="15.75" x14ac:dyDescent="0.25"/>
  <cols>
    <col min="1" max="1" width="10.28515625" style="1" customWidth="1"/>
    <col min="2" max="2" width="13.28515625" customWidth="1"/>
    <col min="3" max="3" width="11.85546875" customWidth="1"/>
    <col min="4" max="4" width="11.5703125" customWidth="1"/>
    <col min="5" max="6" width="11" customWidth="1"/>
    <col min="7" max="7" width="10.28515625" customWidth="1"/>
    <col min="8" max="9" width="12.7109375" customWidth="1"/>
    <col min="10" max="10" width="11.28515625" customWidth="1"/>
    <col min="11" max="11" width="12.5703125" customWidth="1"/>
  </cols>
  <sheetData>
    <row r="1" spans="1:11" x14ac:dyDescent="0.25">
      <c r="A1" s="1" t="s">
        <v>360</v>
      </c>
    </row>
    <row r="2" spans="1:11" ht="15" x14ac:dyDescent="0.25">
      <c r="A2" s="193" t="s">
        <v>342</v>
      </c>
      <c r="B2" s="159"/>
      <c r="C2" s="159"/>
      <c r="D2" s="159"/>
      <c r="E2" s="159"/>
      <c r="G2" s="193" t="s">
        <v>343</v>
      </c>
      <c r="H2" s="159"/>
      <c r="I2" s="159"/>
      <c r="J2" s="159"/>
      <c r="K2" s="159"/>
    </row>
    <row r="3" spans="1:11" ht="15" x14ac:dyDescent="0.25">
      <c r="A3" s="139" t="s">
        <v>52</v>
      </c>
      <c r="B3" s="139"/>
      <c r="C3" s="139"/>
      <c r="D3" s="186"/>
      <c r="E3" s="159"/>
      <c r="G3" s="139" t="s">
        <v>292</v>
      </c>
      <c r="H3" s="139"/>
      <c r="I3" s="139"/>
      <c r="J3" s="186"/>
      <c r="K3" s="159"/>
    </row>
    <row r="4" spans="1:11" ht="15" x14ac:dyDescent="0.25">
      <c r="A4" s="193" t="s">
        <v>290</v>
      </c>
      <c r="B4" s="165"/>
      <c r="C4" s="165"/>
      <c r="D4" s="165"/>
      <c r="E4" s="165"/>
      <c r="G4" s="193" t="s">
        <v>293</v>
      </c>
      <c r="H4" s="165"/>
      <c r="I4" s="165"/>
      <c r="J4" s="165"/>
      <c r="K4" s="165"/>
    </row>
    <row r="5" spans="1:11" ht="15" x14ac:dyDescent="0.25">
      <c r="A5" s="159" t="s">
        <v>291</v>
      </c>
      <c r="B5" s="159"/>
      <c r="C5" s="159"/>
      <c r="D5" s="159"/>
      <c r="E5" s="159"/>
      <c r="G5" s="159" t="s">
        <v>292</v>
      </c>
      <c r="H5" s="159"/>
      <c r="I5" s="159"/>
      <c r="J5" s="159"/>
      <c r="K5" s="159"/>
    </row>
    <row r="6" spans="1:11" ht="15" x14ac:dyDescent="0.25">
      <c r="A6" s="193" t="s">
        <v>297</v>
      </c>
      <c r="B6" s="159"/>
      <c r="C6" s="159"/>
      <c r="D6" s="159"/>
      <c r="E6" s="159"/>
      <c r="G6" s="193" t="s">
        <v>295</v>
      </c>
      <c r="H6" s="159"/>
      <c r="I6" s="159"/>
      <c r="J6" s="159"/>
      <c r="K6" s="159"/>
    </row>
    <row r="7" spans="1:11" ht="15" x14ac:dyDescent="0.25">
      <c r="A7" s="194" t="s">
        <v>296</v>
      </c>
      <c r="B7" s="165"/>
      <c r="C7" s="165"/>
      <c r="D7" s="165"/>
      <c r="E7" s="165"/>
      <c r="G7" s="194" t="s">
        <v>294</v>
      </c>
      <c r="H7" s="165"/>
      <c r="I7" s="165"/>
      <c r="J7" s="165"/>
      <c r="K7" s="165"/>
    </row>
    <row r="8" spans="1:11" ht="15" x14ac:dyDescent="0.25">
      <c r="A8" s="193" t="s">
        <v>299</v>
      </c>
      <c r="B8" s="159"/>
      <c r="C8" s="159"/>
      <c r="D8" s="159"/>
      <c r="E8" s="159"/>
      <c r="G8" s="193" t="s">
        <v>344</v>
      </c>
      <c r="H8" s="159"/>
      <c r="I8" s="159"/>
      <c r="J8" s="159"/>
      <c r="K8" s="159"/>
    </row>
    <row r="9" spans="1:11" ht="15" x14ac:dyDescent="0.25">
      <c r="A9" s="194" t="s">
        <v>298</v>
      </c>
      <c r="B9" s="166"/>
      <c r="C9" s="166"/>
      <c r="D9" s="166"/>
      <c r="E9" s="166"/>
      <c r="G9" s="194" t="s">
        <v>358</v>
      </c>
      <c r="H9" s="166"/>
      <c r="I9" s="166"/>
      <c r="J9" s="166"/>
      <c r="K9" s="166"/>
    </row>
    <row r="10" spans="1:11" ht="15" x14ac:dyDescent="0.25">
      <c r="A10" s="193" t="s">
        <v>301</v>
      </c>
      <c r="B10" s="159"/>
      <c r="C10" s="159"/>
      <c r="D10" s="159"/>
      <c r="E10" s="159"/>
      <c r="G10" s="193" t="s">
        <v>345</v>
      </c>
      <c r="H10" s="159"/>
      <c r="I10" s="159"/>
      <c r="J10" s="159"/>
      <c r="K10" s="159"/>
    </row>
    <row r="11" spans="1:11" ht="15" x14ac:dyDescent="0.25">
      <c r="A11" s="194" t="s">
        <v>300</v>
      </c>
      <c r="B11" s="165"/>
      <c r="C11" s="165"/>
      <c r="D11" s="165"/>
      <c r="E11" s="165"/>
      <c r="G11" s="194" t="s">
        <v>359</v>
      </c>
      <c r="H11" s="165"/>
      <c r="I11" s="165"/>
      <c r="J11" s="165"/>
      <c r="K11" s="165"/>
    </row>
    <row r="12" spans="1:11" x14ac:dyDescent="0.25">
      <c r="A12" s="37"/>
      <c r="B12" s="513" t="s">
        <v>21</v>
      </c>
      <c r="C12" s="513"/>
      <c r="D12" s="513" t="s">
        <v>12</v>
      </c>
      <c r="E12" s="513"/>
      <c r="F12" s="513" t="s">
        <v>16</v>
      </c>
      <c r="G12" s="513"/>
      <c r="H12" s="513" t="s">
        <v>346</v>
      </c>
      <c r="I12" s="513"/>
      <c r="J12" s="513" t="s">
        <v>29</v>
      </c>
      <c r="K12" s="513"/>
    </row>
    <row r="13" spans="1:11" x14ac:dyDescent="0.25">
      <c r="B13" s="61" t="s">
        <v>67</v>
      </c>
      <c r="C13" s="60" t="s">
        <v>68</v>
      </c>
      <c r="D13" s="61" t="s">
        <v>67</v>
      </c>
      <c r="E13" s="60" t="s">
        <v>68</v>
      </c>
      <c r="F13" s="61" t="s">
        <v>67</v>
      </c>
      <c r="G13" s="60" t="s">
        <v>68</v>
      </c>
      <c r="H13" s="61" t="s">
        <v>67</v>
      </c>
      <c r="I13" s="60" t="s">
        <v>68</v>
      </c>
      <c r="J13" s="61" t="s">
        <v>70</v>
      </c>
      <c r="K13" s="60" t="s">
        <v>69</v>
      </c>
    </row>
    <row r="14" spans="1:11" x14ac:dyDescent="0.25">
      <c r="A14" s="1" t="s">
        <v>210</v>
      </c>
      <c r="B14" s="62">
        <v>25</v>
      </c>
      <c r="C14" s="63">
        <v>25</v>
      </c>
      <c r="D14" s="62">
        <v>27</v>
      </c>
      <c r="E14" s="63">
        <v>35.299999999999997</v>
      </c>
      <c r="F14" s="62">
        <v>46</v>
      </c>
      <c r="G14" s="63">
        <v>59.1</v>
      </c>
      <c r="H14" s="118">
        <v>60.3</v>
      </c>
      <c r="I14" s="119">
        <v>77.400000000000006</v>
      </c>
      <c r="J14" s="118"/>
      <c r="K14" s="119"/>
    </row>
    <row r="15" spans="1:11" ht="15" x14ac:dyDescent="0.25">
      <c r="A15" t="s">
        <v>234</v>
      </c>
      <c r="B15" s="60">
        <v>0</v>
      </c>
      <c r="C15" s="60">
        <v>0</v>
      </c>
      <c r="D15" s="60">
        <v>7</v>
      </c>
      <c r="E15" s="60">
        <v>10</v>
      </c>
      <c r="F15" s="60">
        <v>13</v>
      </c>
      <c r="G15" s="60">
        <v>20</v>
      </c>
      <c r="H15" s="107">
        <v>17</v>
      </c>
      <c r="I15" s="107">
        <v>25</v>
      </c>
      <c r="J15" s="107"/>
      <c r="K15" s="107"/>
    </row>
    <row r="16" spans="1:11" x14ac:dyDescent="0.25">
      <c r="B16" s="1" t="s">
        <v>59</v>
      </c>
    </row>
    <row r="17" spans="1:11" x14ac:dyDescent="0.25">
      <c r="B17" t="s">
        <v>60</v>
      </c>
    </row>
    <row r="18" spans="1:11" x14ac:dyDescent="0.25">
      <c r="B18" t="s">
        <v>61</v>
      </c>
    </row>
    <row r="19" spans="1:11" x14ac:dyDescent="0.25">
      <c r="B19" s="514" t="s">
        <v>21</v>
      </c>
      <c r="C19" s="515"/>
      <c r="D19" s="514" t="s">
        <v>12</v>
      </c>
      <c r="E19" s="515"/>
      <c r="F19" s="514" t="s">
        <v>16</v>
      </c>
      <c r="G19" s="515"/>
      <c r="H19" s="514" t="s">
        <v>346</v>
      </c>
      <c r="I19" s="515"/>
      <c r="J19" s="514" t="s">
        <v>29</v>
      </c>
      <c r="K19" s="515"/>
    </row>
    <row r="20" spans="1:11" x14ac:dyDescent="0.25">
      <c r="A20" s="1" t="s">
        <v>229</v>
      </c>
      <c r="B20" s="202" t="s">
        <v>67</v>
      </c>
      <c r="C20" s="203" t="s">
        <v>68</v>
      </c>
      <c r="D20" s="202" t="s">
        <v>67</v>
      </c>
      <c r="E20" s="203" t="s">
        <v>68</v>
      </c>
      <c r="F20" s="202" t="s">
        <v>67</v>
      </c>
      <c r="G20" s="203" t="s">
        <v>68</v>
      </c>
      <c r="H20" s="202" t="s">
        <v>70</v>
      </c>
      <c r="I20" s="203" t="s">
        <v>69</v>
      </c>
      <c r="J20" s="202" t="s">
        <v>67</v>
      </c>
      <c r="K20" s="203" t="s">
        <v>68</v>
      </c>
    </row>
    <row r="21" spans="1:11" x14ac:dyDescent="0.25">
      <c r="B21" s="286" t="s">
        <v>361</v>
      </c>
      <c r="D21" s="286" t="s">
        <v>366</v>
      </c>
      <c r="F21" s="287" t="s">
        <v>367</v>
      </c>
      <c r="H21" s="287" t="s">
        <v>368</v>
      </c>
    </row>
    <row r="22" spans="1:11" x14ac:dyDescent="0.25">
      <c r="A22" s="1" t="s">
        <v>210</v>
      </c>
      <c r="B22" s="204">
        <v>4800</v>
      </c>
      <c r="C22" s="205">
        <v>6180</v>
      </c>
      <c r="D22" s="204">
        <v>5300</v>
      </c>
      <c r="E22" s="205">
        <v>6630</v>
      </c>
      <c r="F22" s="204">
        <v>10440</v>
      </c>
      <c r="G22" s="205">
        <v>12050</v>
      </c>
      <c r="H22" s="204">
        <v>11260</v>
      </c>
      <c r="I22" s="205">
        <v>12570</v>
      </c>
      <c r="J22" s="204"/>
      <c r="K22" s="205"/>
    </row>
    <row r="23" spans="1:11" x14ac:dyDescent="0.25">
      <c r="B23" s="59"/>
      <c r="C23" s="215" t="s">
        <v>362</v>
      </c>
      <c r="D23" s="59"/>
      <c r="E23" s="215" t="s">
        <v>363</v>
      </c>
      <c r="F23" s="59"/>
      <c r="G23" s="285" t="s">
        <v>364</v>
      </c>
      <c r="H23" s="59"/>
      <c r="I23" s="215" t="s">
        <v>365</v>
      </c>
      <c r="J23" s="59"/>
      <c r="K23" s="59"/>
    </row>
    <row r="24" spans="1:11" s="21" customFormat="1" x14ac:dyDescent="0.25">
      <c r="A24" s="37"/>
      <c r="B24" s="217"/>
      <c r="C24" s="218"/>
      <c r="D24" s="217"/>
      <c r="E24" s="218"/>
      <c r="F24" s="217"/>
      <c r="G24" s="217"/>
      <c r="H24" s="217"/>
      <c r="I24" s="217"/>
      <c r="J24" s="217"/>
      <c r="K24" s="217"/>
    </row>
    <row r="25" spans="1:11" x14ac:dyDescent="0.25">
      <c r="B25" s="112" t="s">
        <v>211</v>
      </c>
      <c r="C25" s="113"/>
      <c r="D25" s="113"/>
      <c r="E25" s="114"/>
      <c r="F25" s="115" t="s">
        <v>212</v>
      </c>
      <c r="G25" s="35"/>
      <c r="H25" s="35"/>
      <c r="I25" s="35"/>
    </row>
    <row r="26" spans="1:11" x14ac:dyDescent="0.25">
      <c r="B26" s="36" t="s">
        <v>347</v>
      </c>
      <c r="C26" s="35"/>
      <c r="D26" s="35"/>
      <c r="E26" s="114"/>
      <c r="F26" s="36" t="s">
        <v>348</v>
      </c>
      <c r="G26" s="35"/>
      <c r="H26" s="35"/>
      <c r="I26" s="35"/>
    </row>
    <row r="27" spans="1:11" x14ac:dyDescent="0.25">
      <c r="B27" s="36" t="s">
        <v>213</v>
      </c>
      <c r="C27" s="36"/>
      <c r="D27" s="116" t="s">
        <v>214</v>
      </c>
      <c r="E27" s="114"/>
      <c r="F27" s="36" t="s">
        <v>213</v>
      </c>
      <c r="G27" s="35"/>
      <c r="H27" s="116" t="s">
        <v>215</v>
      </c>
      <c r="I27" s="35"/>
    </row>
    <row r="28" spans="1:11" x14ac:dyDescent="0.25">
      <c r="B28" s="117" t="s">
        <v>148</v>
      </c>
      <c r="C28" s="20"/>
      <c r="D28" s="117"/>
      <c r="E28" s="114"/>
      <c r="F28" s="117" t="s">
        <v>216</v>
      </c>
      <c r="G28" s="35"/>
      <c r="H28" s="35"/>
      <c r="I28" s="35"/>
    </row>
    <row r="29" spans="1:11" x14ac:dyDescent="0.25">
      <c r="B29" s="36" t="s">
        <v>349</v>
      </c>
      <c r="C29" s="35"/>
      <c r="D29" s="35"/>
      <c r="E29" s="114"/>
      <c r="F29" s="36" t="s">
        <v>350</v>
      </c>
      <c r="G29" s="35"/>
      <c r="H29" s="35"/>
      <c r="I29" s="35"/>
    </row>
    <row r="30" spans="1:11" x14ac:dyDescent="0.25">
      <c r="B30" s="36" t="s">
        <v>213</v>
      </c>
      <c r="C30" s="36"/>
      <c r="D30" s="116" t="s">
        <v>217</v>
      </c>
      <c r="E30" s="114"/>
      <c r="F30" s="36" t="s">
        <v>218</v>
      </c>
      <c r="G30" s="35"/>
      <c r="H30" s="116" t="s">
        <v>219</v>
      </c>
      <c r="I30" s="35"/>
    </row>
    <row r="31" spans="1:11" x14ac:dyDescent="0.25">
      <c r="B31" s="117" t="s">
        <v>220</v>
      </c>
      <c r="C31" s="35"/>
      <c r="D31" s="114"/>
      <c r="E31" s="114"/>
      <c r="F31" s="117" t="s">
        <v>221</v>
      </c>
      <c r="G31" s="35"/>
      <c r="I31" s="35"/>
    </row>
    <row r="32" spans="1:11" x14ac:dyDescent="0.25">
      <c r="B32" s="36" t="s">
        <v>351</v>
      </c>
      <c r="C32" s="35"/>
      <c r="D32" s="35"/>
      <c r="E32" s="114"/>
      <c r="F32" s="36" t="s">
        <v>369</v>
      </c>
      <c r="G32" s="35"/>
      <c r="H32" s="35"/>
      <c r="I32" s="35"/>
    </row>
    <row r="33" spans="1:11" x14ac:dyDescent="0.25">
      <c r="B33" s="36" t="s">
        <v>222</v>
      </c>
      <c r="C33" s="35"/>
      <c r="D33" s="116" t="s">
        <v>223</v>
      </c>
      <c r="E33" s="114"/>
      <c r="F33" s="36" t="s">
        <v>218</v>
      </c>
      <c r="G33" s="35"/>
      <c r="H33" s="116" t="s">
        <v>224</v>
      </c>
      <c r="I33" s="35"/>
    </row>
    <row r="34" spans="1:11" s="21" customFormat="1" x14ac:dyDescent="0.25">
      <c r="A34" s="1"/>
      <c r="B34" s="117" t="s">
        <v>225</v>
      </c>
      <c r="C34" s="35"/>
      <c r="D34" s="114"/>
      <c r="E34" s="114"/>
      <c r="F34" s="20" t="s">
        <v>43</v>
      </c>
      <c r="G34" s="35"/>
      <c r="H34" s="114"/>
      <c r="I34" s="35"/>
      <c r="J34"/>
      <c r="K34"/>
    </row>
    <row r="35" spans="1:11" x14ac:dyDescent="0.25">
      <c r="B35" s="36" t="s">
        <v>352</v>
      </c>
      <c r="C35" s="35"/>
      <c r="D35" s="114"/>
      <c r="E35" s="114"/>
      <c r="F35" s="209" t="s">
        <v>44</v>
      </c>
      <c r="G35" s="35"/>
      <c r="H35" s="114"/>
    </row>
    <row r="36" spans="1:11" x14ac:dyDescent="0.25">
      <c r="B36" s="36" t="s">
        <v>226</v>
      </c>
      <c r="C36" s="20"/>
      <c r="D36" s="116" t="s">
        <v>227</v>
      </c>
      <c r="E36" s="114"/>
      <c r="F36" s="36" t="s">
        <v>226</v>
      </c>
      <c r="G36" s="20"/>
      <c r="H36" s="116" t="s">
        <v>228</v>
      </c>
      <c r="I36" s="35"/>
    </row>
    <row r="37" spans="1:11" x14ac:dyDescent="0.25">
      <c r="B37" s="36"/>
      <c r="C37" s="20"/>
      <c r="D37" s="116"/>
      <c r="E37" s="114"/>
      <c r="F37" s="36"/>
      <c r="G37" s="20"/>
      <c r="H37" s="116"/>
      <c r="I37" s="35"/>
    </row>
    <row r="38" spans="1:11" x14ac:dyDescent="0.25">
      <c r="A38" s="59" t="s">
        <v>62</v>
      </c>
      <c r="B38" s="59"/>
      <c r="C38" s="18" t="s">
        <v>353</v>
      </c>
      <c r="D38" s="59"/>
      <c r="E38" s="59"/>
      <c r="F38" s="162"/>
      <c r="G38" s="59"/>
    </row>
    <row r="39" spans="1:11" ht="15" x14ac:dyDescent="0.25">
      <c r="A39"/>
    </row>
    <row r="40" spans="1:11" x14ac:dyDescent="0.25">
      <c r="A40" s="59" t="s">
        <v>265</v>
      </c>
      <c r="B40" s="159"/>
      <c r="C40" s="159"/>
      <c r="D40" s="214" t="s">
        <v>314</v>
      </c>
      <c r="F40" s="160"/>
      <c r="G40" s="59" t="s">
        <v>269</v>
      </c>
      <c r="H40" s="159"/>
      <c r="I40" s="159"/>
      <c r="J40" s="191" t="s">
        <v>354</v>
      </c>
    </row>
    <row r="41" spans="1:11" ht="15" x14ac:dyDescent="0.25">
      <c r="A41" s="159" t="s">
        <v>66</v>
      </c>
      <c r="B41" s="159"/>
      <c r="C41" s="159"/>
      <c r="D41" s="159"/>
      <c r="E41" s="159"/>
      <c r="F41" s="160"/>
      <c r="G41" s="159" t="s">
        <v>66</v>
      </c>
      <c r="H41" s="159"/>
      <c r="I41" s="159"/>
      <c r="J41" s="159"/>
      <c r="K41" s="159"/>
    </row>
    <row r="42" spans="1:11" ht="15" x14ac:dyDescent="0.25">
      <c r="A42" s="160" t="s">
        <v>267</v>
      </c>
      <c r="B42" s="159"/>
      <c r="C42" s="160" t="s">
        <v>266</v>
      </c>
      <c r="D42" s="159"/>
      <c r="E42" s="162">
        <v>46.5</v>
      </c>
      <c r="G42" s="160" t="s">
        <v>267</v>
      </c>
      <c r="H42" s="159"/>
      <c r="I42" s="160" t="s">
        <v>268</v>
      </c>
      <c r="K42" s="206">
        <v>50.5</v>
      </c>
    </row>
    <row r="43" spans="1:11" ht="15" x14ac:dyDescent="0.25">
      <c r="A43" s="159" t="s">
        <v>213</v>
      </c>
      <c r="B43" s="159"/>
      <c r="C43" s="207" t="s">
        <v>273</v>
      </c>
      <c r="D43" s="159"/>
      <c r="E43" s="159"/>
      <c r="G43" s="159" t="s">
        <v>271</v>
      </c>
      <c r="H43" s="159"/>
      <c r="I43" s="163" t="s">
        <v>270</v>
      </c>
      <c r="J43" s="159"/>
      <c r="K43" s="163"/>
    </row>
    <row r="44" spans="1:11" ht="15" x14ac:dyDescent="0.25">
      <c r="A44" t="s">
        <v>288</v>
      </c>
      <c r="B44" t="s">
        <v>289</v>
      </c>
      <c r="C44">
        <v>55</v>
      </c>
      <c r="G44" t="s">
        <v>288</v>
      </c>
      <c r="H44" t="s">
        <v>289</v>
      </c>
      <c r="K44" s="54">
        <v>58</v>
      </c>
    </row>
    <row r="45" spans="1:11" ht="15" x14ac:dyDescent="0.25">
      <c r="A45" s="160"/>
      <c r="B45" s="159"/>
      <c r="F45" s="159"/>
    </row>
    <row r="46" spans="1:11" x14ac:dyDescent="0.25">
      <c r="A46" s="59" t="s">
        <v>274</v>
      </c>
      <c r="D46" s="214" t="s">
        <v>110</v>
      </c>
      <c r="G46" s="59" t="s">
        <v>281</v>
      </c>
      <c r="J46" s="191" t="s">
        <v>355</v>
      </c>
    </row>
    <row r="47" spans="1:11" ht="15" x14ac:dyDescent="0.25">
      <c r="A47" t="s">
        <v>64</v>
      </c>
      <c r="G47" t="s">
        <v>64</v>
      </c>
    </row>
    <row r="48" spans="1:11" x14ac:dyDescent="0.25">
      <c r="A48" s="160" t="s">
        <v>267</v>
      </c>
      <c r="B48" s="159"/>
      <c r="C48" s="36" t="s">
        <v>327</v>
      </c>
      <c r="E48" s="208">
        <v>50</v>
      </c>
      <c r="G48" s="160" t="s">
        <v>267</v>
      </c>
      <c r="H48" s="159"/>
      <c r="I48" s="36" t="s">
        <v>328</v>
      </c>
      <c r="K48" s="208">
        <v>55</v>
      </c>
    </row>
    <row r="49" spans="1:11" ht="15" x14ac:dyDescent="0.25">
      <c r="A49" t="s">
        <v>275</v>
      </c>
      <c r="C49" s="188" t="s">
        <v>312</v>
      </c>
      <c r="G49" t="s">
        <v>276</v>
      </c>
      <c r="I49" t="s">
        <v>277</v>
      </c>
    </row>
    <row r="50" spans="1:11" ht="15" x14ac:dyDescent="0.25">
      <c r="A50" t="s">
        <v>288</v>
      </c>
      <c r="B50" t="s">
        <v>289</v>
      </c>
      <c r="C50">
        <v>55</v>
      </c>
      <c r="G50" t="s">
        <v>288</v>
      </c>
      <c r="H50" t="s">
        <v>289</v>
      </c>
      <c r="K50" s="54">
        <v>58</v>
      </c>
    </row>
    <row r="51" spans="1:11" ht="15" x14ac:dyDescent="0.25">
      <c r="A51"/>
      <c r="G51" s="59"/>
    </row>
    <row r="52" spans="1:11" x14ac:dyDescent="0.25">
      <c r="A52" s="59" t="s">
        <v>279</v>
      </c>
      <c r="D52" s="214" t="s">
        <v>37</v>
      </c>
      <c r="E52" s="162"/>
      <c r="F52" s="159"/>
      <c r="G52" s="59" t="s">
        <v>280</v>
      </c>
      <c r="J52" s="191" t="s">
        <v>355</v>
      </c>
    </row>
    <row r="53" spans="1:11" ht="15" x14ac:dyDescent="0.25">
      <c r="A53" t="s">
        <v>63</v>
      </c>
      <c r="G53" t="s">
        <v>63</v>
      </c>
    </row>
    <row r="54" spans="1:11" x14ac:dyDescent="0.25">
      <c r="A54" s="160" t="s">
        <v>267</v>
      </c>
      <c r="B54" s="159"/>
      <c r="C54" s="36" t="s">
        <v>325</v>
      </c>
      <c r="E54" s="206">
        <v>56</v>
      </c>
      <c r="G54" s="160" t="s">
        <v>267</v>
      </c>
      <c r="H54" s="159"/>
      <c r="I54" s="36" t="s">
        <v>326</v>
      </c>
      <c r="K54" s="206">
        <v>56</v>
      </c>
    </row>
    <row r="55" spans="1:11" ht="15" x14ac:dyDescent="0.25">
      <c r="A55" t="s">
        <v>213</v>
      </c>
      <c r="C55" t="s">
        <v>278</v>
      </c>
      <c r="G55" t="s">
        <v>213</v>
      </c>
      <c r="I55" t="s">
        <v>287</v>
      </c>
      <c r="K55" s="54"/>
    </row>
    <row r="56" spans="1:11" ht="9.75" customHeight="1" x14ac:dyDescent="0.25">
      <c r="A56" t="s">
        <v>288</v>
      </c>
      <c r="B56" t="s">
        <v>289</v>
      </c>
      <c r="C56">
        <v>52</v>
      </c>
      <c r="G56" t="s">
        <v>288</v>
      </c>
      <c r="H56" t="s">
        <v>289</v>
      </c>
      <c r="K56" s="54">
        <v>55</v>
      </c>
    </row>
    <row r="57" spans="1:11" ht="15" x14ac:dyDescent="0.25">
      <c r="A57"/>
      <c r="G57" s="59"/>
    </row>
    <row r="58" spans="1:11" x14ac:dyDescent="0.25">
      <c r="A58" s="59" t="s">
        <v>283</v>
      </c>
      <c r="D58" s="214" t="s">
        <v>323</v>
      </c>
      <c r="E58" s="162"/>
      <c r="F58" s="159"/>
      <c r="G58" s="59" t="s">
        <v>284</v>
      </c>
      <c r="J58" s="191" t="s">
        <v>356</v>
      </c>
    </row>
    <row r="59" spans="1:11" ht="18.75" x14ac:dyDescent="0.3">
      <c r="A59" s="2" t="s">
        <v>357</v>
      </c>
      <c r="B59" s="19"/>
      <c r="C59" s="20"/>
      <c r="D59" s="27"/>
      <c r="G59" s="2" t="s">
        <v>53</v>
      </c>
    </row>
    <row r="60" spans="1:11" x14ac:dyDescent="0.25">
      <c r="A60" t="s">
        <v>213</v>
      </c>
      <c r="C60" t="s">
        <v>282</v>
      </c>
      <c r="G60" t="s">
        <v>285</v>
      </c>
      <c r="I60" t="s">
        <v>286</v>
      </c>
      <c r="K60" s="208">
        <v>80.5</v>
      </c>
    </row>
    <row r="61" spans="1:11" ht="15" x14ac:dyDescent="0.25">
      <c r="A61" s="160" t="s">
        <v>267</v>
      </c>
      <c r="B61" s="159"/>
      <c r="C61" t="s">
        <v>233</v>
      </c>
      <c r="E61" s="206">
        <v>71.75</v>
      </c>
      <c r="G61" s="160" t="s">
        <v>267</v>
      </c>
      <c r="H61" s="159"/>
      <c r="I61" s="209" t="s">
        <v>324</v>
      </c>
    </row>
    <row r="62" spans="1:11" ht="15" x14ac:dyDescent="0.25">
      <c r="A62" t="s">
        <v>288</v>
      </c>
      <c r="B62" t="s">
        <v>289</v>
      </c>
      <c r="C62">
        <v>52</v>
      </c>
      <c r="G62" t="s">
        <v>288</v>
      </c>
      <c r="H62" t="s">
        <v>289</v>
      </c>
      <c r="K62" s="54">
        <v>52</v>
      </c>
    </row>
    <row r="64" spans="1:11" x14ac:dyDescent="0.25">
      <c r="A64" s="1" t="s">
        <v>81</v>
      </c>
      <c r="B64" s="514" t="s">
        <v>21</v>
      </c>
      <c r="C64" s="515"/>
      <c r="D64" s="514" t="s">
        <v>12</v>
      </c>
      <c r="E64" s="515"/>
      <c r="F64" s="514" t="s">
        <v>16</v>
      </c>
      <c r="G64" s="515"/>
      <c r="H64" s="514" t="s">
        <v>346</v>
      </c>
      <c r="I64" s="515"/>
      <c r="J64" s="514" t="s">
        <v>29</v>
      </c>
      <c r="K64" s="515"/>
    </row>
    <row r="65" spans="1:14" x14ac:dyDescent="0.25">
      <c r="A65" s="1" t="s">
        <v>210</v>
      </c>
      <c r="B65" s="210">
        <v>71.75</v>
      </c>
      <c r="C65" s="211">
        <v>80.5</v>
      </c>
      <c r="D65" s="210">
        <v>56</v>
      </c>
      <c r="E65" s="211">
        <v>56</v>
      </c>
      <c r="F65" s="210">
        <v>50</v>
      </c>
      <c r="G65" s="211">
        <v>55</v>
      </c>
      <c r="H65" s="210">
        <v>46.5</v>
      </c>
      <c r="I65" s="211">
        <v>50.5</v>
      </c>
      <c r="J65" s="210"/>
      <c r="K65" s="211"/>
    </row>
    <row r="66" spans="1:14" ht="5.25" customHeight="1" x14ac:dyDescent="0.25">
      <c r="B66" s="212"/>
      <c r="C66" s="212"/>
      <c r="D66" s="212"/>
      <c r="E66" s="212"/>
      <c r="F66" s="212"/>
      <c r="G66" s="212"/>
      <c r="H66" s="212"/>
      <c r="I66" s="212"/>
      <c r="J66" s="212"/>
      <c r="K66" s="212"/>
    </row>
    <row r="67" spans="1:14" ht="17.25" x14ac:dyDescent="0.25">
      <c r="A67" s="1" t="s">
        <v>71</v>
      </c>
      <c r="B67" s="213">
        <v>25</v>
      </c>
      <c r="C67" s="118">
        <v>25</v>
      </c>
      <c r="D67" s="213">
        <v>40</v>
      </c>
      <c r="E67" s="213">
        <v>43</v>
      </c>
      <c r="F67" s="213">
        <v>49</v>
      </c>
      <c r="G67" s="213">
        <v>52</v>
      </c>
      <c r="H67" s="213">
        <v>55</v>
      </c>
      <c r="I67" s="213">
        <v>58</v>
      </c>
      <c r="J67" s="213"/>
      <c r="K67" s="213"/>
    </row>
    <row r="68" spans="1:14" ht="10.5" customHeight="1" x14ac:dyDescent="0.25">
      <c r="B68" s="60"/>
      <c r="C68" s="60"/>
      <c r="D68" s="60"/>
      <c r="E68" s="60"/>
      <c r="F68" s="60"/>
      <c r="G68" s="60"/>
      <c r="H68" s="60"/>
      <c r="I68" s="60"/>
      <c r="J68" s="60"/>
      <c r="K68" s="60"/>
    </row>
    <row r="72" spans="1:14" x14ac:dyDescent="0.25">
      <c r="A72" s="40"/>
    </row>
    <row r="79" spans="1:14" x14ac:dyDescent="0.25">
      <c r="N79" s="159"/>
    </row>
    <row r="80" spans="1:14" x14ac:dyDescent="0.25">
      <c r="N80" s="159"/>
    </row>
    <row r="82" spans="14:15" x14ac:dyDescent="0.25">
      <c r="N82" s="159"/>
      <c r="O82" s="159"/>
    </row>
    <row r="83" spans="14:15" x14ac:dyDescent="0.25">
      <c r="N83" s="159"/>
    </row>
    <row r="84" spans="14:15" x14ac:dyDescent="0.25">
      <c r="N84" s="159"/>
    </row>
    <row r="85" spans="14:15" x14ac:dyDescent="0.25">
      <c r="N85" s="159"/>
      <c r="O85" s="159"/>
    </row>
    <row r="99" spans="1:2" x14ac:dyDescent="0.25">
      <c r="A99" s="38"/>
    </row>
    <row r="100" spans="1:2" x14ac:dyDescent="0.25">
      <c r="A100" s="37"/>
    </row>
    <row r="101" spans="1:2" x14ac:dyDescent="0.25">
      <c r="A101" s="39"/>
    </row>
    <row r="102" spans="1:2" x14ac:dyDescent="0.25">
      <c r="A102" s="41"/>
      <c r="B102" s="21"/>
    </row>
    <row r="103" spans="1:2" x14ac:dyDescent="0.25">
      <c r="A103" s="38"/>
      <c r="B103" s="21"/>
    </row>
    <row r="104" spans="1:2" x14ac:dyDescent="0.25">
      <c r="A104" s="38"/>
      <c r="B104" s="21"/>
    </row>
    <row r="105" spans="1:2" x14ac:dyDescent="0.25">
      <c r="A105" s="37"/>
      <c r="B105" s="21"/>
    </row>
  </sheetData>
  <mergeCells count="15">
    <mergeCell ref="B64:C64"/>
    <mergeCell ref="D64:E64"/>
    <mergeCell ref="F64:G64"/>
    <mergeCell ref="H64:I64"/>
    <mergeCell ref="J64:K64"/>
    <mergeCell ref="B19:C19"/>
    <mergeCell ref="D19:E19"/>
    <mergeCell ref="F19:G19"/>
    <mergeCell ref="H19:I19"/>
    <mergeCell ref="J19:K19"/>
    <mergeCell ref="B12:C12"/>
    <mergeCell ref="D12:E12"/>
    <mergeCell ref="F12:G12"/>
    <mergeCell ref="H12:I12"/>
    <mergeCell ref="J12:K12"/>
  </mergeCells>
  <hyperlinks>
    <hyperlink ref="F35" r:id="rId1"/>
    <hyperlink ref="I61" r:id="rId2"/>
  </hyperlinks>
  <pageMargins left="0.70866141732283472" right="0.70866141732283472" top="0.35433070866141736" bottom="0.35433070866141736" header="0.31496062992125984" footer="0.31496062992125984"/>
  <pageSetup paperSize="9" orientation="landscape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 слалом Женщины (все категории)</vt:lpstr>
      <vt:lpstr>трамплин Женщины все категории</vt:lpstr>
      <vt:lpstr>Фигуры Женщины все категории</vt:lpstr>
      <vt:lpstr> многоборье WoMEN все категории</vt:lpstr>
      <vt:lpstr>формулы для многоборья</vt:lpstr>
      <vt:lpstr>Лист1</vt:lpstr>
      <vt:lpstr>'трамплин Женщины все категории'!Область_печати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2025-12-18T18:34:38Z</cp:lastPrinted>
  <dcterms:created xsi:type="dcterms:W3CDTF">2025-12-03T13:19:01Z</dcterms:created>
  <dcterms:modified xsi:type="dcterms:W3CDTF">2025-12-27T09:03:56Z</dcterms:modified>
</cp:coreProperties>
</file>